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A Trainingshuis En-Vie\Opdrachten\Soc Innovatiefabriek\Fin plan\Sociale SportUp\"/>
    </mc:Choice>
  </mc:AlternateContent>
  <xr:revisionPtr revIDLastSave="0" documentId="13_ncr:1_{C50A72F3-4750-4D3E-86D8-35FCDFC22F8E}" xr6:coauthVersionLast="47" xr6:coauthVersionMax="47" xr10:uidLastSave="{00000000-0000-0000-0000-000000000000}"/>
  <bookViews>
    <workbookView xWindow="-108" yWindow="-108" windowWidth="23256" windowHeight="12576" tabRatio="908" activeTab="2" xr2:uid="{00000000-000D-0000-FFFF-FFFF00000000}"/>
  </bookViews>
  <sheets>
    <sheet name="I) Investeringen" sheetId="5" r:id="rId1"/>
    <sheet name="II) Financiering" sheetId="14" r:id="rId2"/>
    <sheet name="III) Omzet en variabele kosten" sheetId="6" r:id="rId3"/>
    <sheet name="IV) Vaste kosten" sheetId="7" r:id="rId4"/>
    <sheet name="V) Verworpen uitgaven" sheetId="8" state="hidden" r:id="rId5"/>
    <sheet name="VI) Resultatenrekening" sheetId="9" r:id="rId6"/>
    <sheet name="VII) Doodpuntomzet" sheetId="11" state="hidden" r:id="rId7"/>
    <sheet name="IX) Boordtabel" sheetId="18" state="hidden" r:id="rId8"/>
    <sheet name="X) Thesaurietabel" sheetId="16" state="hidden" r:id="rId9"/>
    <sheet name="Balans" sheetId="19" r:id="rId10"/>
    <sheet name="Belastingen privé" sheetId="13" r:id="rId11"/>
  </sheets>
  <definedNames>
    <definedName name="_xlnm.Print_Area" localSheetId="10">'Belastingen privé'!$A$1:$L$29</definedName>
    <definedName name="_xlnm.Print_Area" localSheetId="0">'I) Investeringen'!$A$1:$H$54</definedName>
    <definedName name="_xlnm.Print_Area" localSheetId="1">'II) Financiering'!$A$1:$C$43</definedName>
    <definedName name="_xlnm.Print_Area" localSheetId="2">'III) Omzet en variabele kosten'!$A$1:$U$49</definedName>
    <definedName name="_xlnm.Print_Area" localSheetId="3">'IV) Vaste kosten'!$A$1:$E$83</definedName>
    <definedName name="_xlnm.Print_Area" localSheetId="4">'V) Verworpen uitgaven'!$A$1:$E$20</definedName>
    <definedName name="_xlnm.Print_Area" localSheetId="5">'VI) Resultatenrekening'!$A$1:$D$38</definedName>
    <definedName name="_xlnm.Print_Area" localSheetId="6">'VII) Doodpuntomzet'!$A$1:$L$40</definedName>
    <definedName name="_xlnm.Print_Titles" localSheetId="3">'IV) Vaste kosten'!$A:$A,'IV) Vaste kosten'!$1:$5</definedName>
  </definedNames>
  <calcPr calcId="181029"/>
</workbook>
</file>

<file path=xl/calcChain.xml><?xml version="1.0" encoding="utf-8"?>
<calcChain xmlns="http://schemas.openxmlformats.org/spreadsheetml/2006/main">
  <c r="D51" i="7" l="1"/>
  <c r="C51" i="7"/>
  <c r="B51" i="7"/>
  <c r="I19" i="19"/>
  <c r="I12" i="19"/>
  <c r="D6" i="9" l="1"/>
  <c r="D5" i="9"/>
  <c r="D4" i="9" s="1"/>
  <c r="C6" i="9"/>
  <c r="C4" i="9" s="1"/>
  <c r="C5" i="9"/>
  <c r="B4" i="9"/>
  <c r="B6" i="9"/>
  <c r="B5" i="9"/>
  <c r="I6" i="19"/>
  <c r="E6" i="19"/>
  <c r="E36" i="19"/>
  <c r="E42" i="19" s="1"/>
  <c r="I28" i="19"/>
  <c r="E19" i="19"/>
  <c r="E10" i="19" s="1"/>
  <c r="E30" i="19" s="1"/>
  <c r="E44" i="19" s="1"/>
  <c r="E14" i="19"/>
  <c r="I44" i="19" l="1"/>
  <c r="B25" i="8"/>
  <c r="B16" i="8"/>
  <c r="B7" i="8"/>
  <c r="B23" i="8"/>
  <c r="I41" i="5"/>
  <c r="I38" i="5"/>
  <c r="I37" i="5"/>
  <c r="I33" i="5"/>
  <c r="H41" i="5"/>
  <c r="H40" i="5"/>
  <c r="H38" i="5"/>
  <c r="H37" i="5"/>
  <c r="H36" i="5"/>
  <c r="H35" i="5"/>
  <c r="H34" i="5"/>
  <c r="H33" i="5"/>
  <c r="G41" i="5"/>
  <c r="G40" i="5"/>
  <c r="G39" i="5"/>
  <c r="G38" i="5"/>
  <c r="G37" i="5"/>
  <c r="G34" i="5"/>
  <c r="G33" i="5"/>
  <c r="F41" i="5"/>
  <c r="F40" i="5"/>
  <c r="I40" i="5" s="1"/>
  <c r="F39" i="5"/>
  <c r="F38" i="5"/>
  <c r="F37" i="5"/>
  <c r="F36" i="5"/>
  <c r="F35" i="5"/>
  <c r="F34" i="5"/>
  <c r="F42" i="5" s="1"/>
  <c r="F33" i="5"/>
  <c r="A21" i="8"/>
  <c r="C42" i="5"/>
  <c r="E41" i="5"/>
  <c r="D26" i="8"/>
  <c r="E26" i="8" s="1"/>
  <c r="D25" i="8"/>
  <c r="E25" i="8" s="1"/>
  <c r="D24" i="8"/>
  <c r="E24" i="8" s="1"/>
  <c r="D23" i="8"/>
  <c r="I34" i="5" l="1"/>
  <c r="E23" i="8"/>
  <c r="E28" i="8" s="1"/>
  <c r="F47" i="6" l="1"/>
  <c r="F48" i="6"/>
  <c r="G48" i="6" s="1"/>
  <c r="E48" i="6"/>
  <c r="E47" i="6"/>
  <c r="F46" i="6"/>
  <c r="E46" i="6"/>
  <c r="F45" i="6"/>
  <c r="E45" i="6"/>
  <c r="F44" i="6"/>
  <c r="E44" i="6"/>
  <c r="F43" i="6"/>
  <c r="E43" i="6"/>
  <c r="E42" i="6"/>
  <c r="F42" i="6"/>
  <c r="E41" i="6"/>
  <c r="F41" i="6"/>
  <c r="E40" i="6"/>
  <c r="F39" i="6"/>
  <c r="E38" i="6"/>
  <c r="F38" i="6"/>
  <c r="F31" i="6"/>
  <c r="E31" i="6"/>
  <c r="F30" i="6"/>
  <c r="E30" i="6"/>
  <c r="E15" i="6"/>
  <c r="F14" i="6"/>
  <c r="E14" i="6"/>
  <c r="G46" i="6" l="1"/>
  <c r="G30" i="6"/>
  <c r="G45" i="6"/>
  <c r="G41" i="6"/>
  <c r="G42" i="6"/>
  <c r="H48" i="6"/>
  <c r="E39" i="6"/>
  <c r="G39" i="6" s="1"/>
  <c r="G43" i="6"/>
  <c r="F15" i="6"/>
  <c r="G38" i="6"/>
  <c r="G44" i="6"/>
  <c r="G47" i="6"/>
  <c r="F40" i="6"/>
  <c r="G40" i="6" s="1"/>
  <c r="G31" i="6"/>
  <c r="G14" i="6"/>
  <c r="G15" i="6" l="1"/>
  <c r="D65" i="7" l="1"/>
  <c r="D18" i="9" s="1"/>
  <c r="D55" i="7"/>
  <c r="D16" i="9" s="1"/>
  <c r="D49" i="7"/>
  <c r="K14" i="13" s="1"/>
  <c r="D40" i="7"/>
  <c r="D33" i="7"/>
  <c r="D26" i="7"/>
  <c r="D10" i="7"/>
  <c r="D7" i="7"/>
  <c r="D16" i="7" l="1"/>
  <c r="F37" i="6"/>
  <c r="D3" i="9" s="1"/>
  <c r="D12" i="9" s="1"/>
  <c r="E37" i="6"/>
  <c r="D9" i="9" s="1"/>
  <c r="D8" i="9" s="1"/>
  <c r="I48" i="6"/>
  <c r="B53" i="7"/>
  <c r="E18" i="11"/>
  <c r="C53" i="7"/>
  <c r="D53" i="7" l="1"/>
  <c r="D6" i="7" s="1"/>
  <c r="D15" i="9" s="1"/>
  <c r="D11" i="9"/>
  <c r="F27" i="6" l="1"/>
  <c r="F28" i="6"/>
  <c r="F29" i="6"/>
  <c r="F32" i="6"/>
  <c r="H32" i="6" s="1"/>
  <c r="E27" i="6"/>
  <c r="F11" i="6"/>
  <c r="F12" i="6"/>
  <c r="F13" i="6"/>
  <c r="F16" i="6"/>
  <c r="G16" i="6" s="1"/>
  <c r="F10" i="6"/>
  <c r="E11" i="6"/>
  <c r="B29" i="14"/>
  <c r="B32" i="14" s="1"/>
  <c r="B33" i="14" s="1"/>
  <c r="N25" i="18" s="1"/>
  <c r="G37" i="18" s="1"/>
  <c r="B26" i="7"/>
  <c r="C10" i="7"/>
  <c r="B53" i="5"/>
  <c r="B54" i="5" s="1"/>
  <c r="B4" i="14" s="1"/>
  <c r="C16" i="7"/>
  <c r="B16" i="7"/>
  <c r="C7" i="7"/>
  <c r="C49" i="7"/>
  <c r="G14" i="13" s="1"/>
  <c r="C26" i="7"/>
  <c r="C33" i="7"/>
  <c r="N26" i="16"/>
  <c r="M3" i="18"/>
  <c r="E31" i="18" s="1"/>
  <c r="B7" i="7"/>
  <c r="B10" i="7"/>
  <c r="B34" i="7"/>
  <c r="B33" i="7" s="1"/>
  <c r="B40" i="7"/>
  <c r="N50" i="16"/>
  <c r="B49" i="7"/>
  <c r="C14" i="13" s="1"/>
  <c r="N26" i="18"/>
  <c r="B21" i="14"/>
  <c r="B24" i="14" s="1"/>
  <c r="B25" i="14" s="1"/>
  <c r="M26" i="18" s="1"/>
  <c r="C9" i="16"/>
  <c r="C12" i="16"/>
  <c r="C18" i="16"/>
  <c r="C28" i="16"/>
  <c r="C35" i="16"/>
  <c r="C40" i="16"/>
  <c r="D9" i="16"/>
  <c r="D8" i="16" s="1"/>
  <c r="D12" i="16"/>
  <c r="D18" i="16"/>
  <c r="D28" i="16"/>
  <c r="D35" i="16"/>
  <c r="D40" i="16"/>
  <c r="E9" i="16"/>
  <c r="E12" i="16"/>
  <c r="E18" i="16"/>
  <c r="E28" i="16"/>
  <c r="E35" i="16"/>
  <c r="E40" i="16"/>
  <c r="F9" i="16"/>
  <c r="F8" i="16" s="1"/>
  <c r="F12" i="16"/>
  <c r="F18" i="16"/>
  <c r="F28" i="16"/>
  <c r="F35" i="16"/>
  <c r="F40" i="16"/>
  <c r="G9" i="16"/>
  <c r="G12" i="16"/>
  <c r="G18" i="16"/>
  <c r="G28" i="16"/>
  <c r="G35" i="16"/>
  <c r="G40" i="16"/>
  <c r="H9" i="16"/>
  <c r="H8" i="16" s="1"/>
  <c r="H12" i="16"/>
  <c r="H18" i="16"/>
  <c r="H28" i="16"/>
  <c r="H35" i="16"/>
  <c r="H40" i="16"/>
  <c r="I9" i="16"/>
  <c r="I12" i="16"/>
  <c r="I18" i="16"/>
  <c r="I28" i="16"/>
  <c r="I35" i="16"/>
  <c r="I40" i="16"/>
  <c r="J9" i="16"/>
  <c r="J12" i="16"/>
  <c r="J18" i="16"/>
  <c r="J28" i="16"/>
  <c r="J35" i="16"/>
  <c r="J40" i="16"/>
  <c r="K9" i="16"/>
  <c r="K12" i="16"/>
  <c r="K8" i="16" s="1"/>
  <c r="K18" i="16"/>
  <c r="K28" i="16"/>
  <c r="K35" i="16"/>
  <c r="K40" i="16"/>
  <c r="L9" i="16"/>
  <c r="L12" i="16"/>
  <c r="L18" i="16"/>
  <c r="L28" i="16"/>
  <c r="L8" i="16" s="1"/>
  <c r="L35" i="16"/>
  <c r="L40" i="16"/>
  <c r="M9" i="16"/>
  <c r="M12" i="16"/>
  <c r="M18" i="16"/>
  <c r="M28" i="16"/>
  <c r="M35" i="16"/>
  <c r="M40" i="16"/>
  <c r="N10" i="16"/>
  <c r="N11" i="16"/>
  <c r="N13" i="16"/>
  <c r="N14" i="16"/>
  <c r="N15" i="16"/>
  <c r="N16" i="16"/>
  <c r="N17" i="16"/>
  <c r="N19" i="16"/>
  <c r="N20" i="16"/>
  <c r="N21" i="16"/>
  <c r="N22" i="16"/>
  <c r="N24" i="16"/>
  <c r="N25" i="16"/>
  <c r="N27" i="16"/>
  <c r="N29" i="16"/>
  <c r="N30" i="16"/>
  <c r="N31" i="16"/>
  <c r="N32" i="16"/>
  <c r="N33" i="16"/>
  <c r="N34" i="16"/>
  <c r="N37" i="16"/>
  <c r="N38" i="16"/>
  <c r="N39" i="16"/>
  <c r="N41" i="16"/>
  <c r="N42" i="16"/>
  <c r="N43" i="16"/>
  <c r="N44" i="16"/>
  <c r="N45" i="16"/>
  <c r="N46" i="16"/>
  <c r="N47" i="16"/>
  <c r="N48" i="16"/>
  <c r="B9" i="16"/>
  <c r="B12" i="16"/>
  <c r="B18" i="16"/>
  <c r="B28" i="16"/>
  <c r="B35" i="16"/>
  <c r="B40" i="16"/>
  <c r="B36" i="14"/>
  <c r="B39" i="14" s="1"/>
  <c r="N84" i="16"/>
  <c r="N83" i="16" s="1"/>
  <c r="B52" i="16"/>
  <c r="B60" i="16"/>
  <c r="B72" i="16"/>
  <c r="B86" i="16"/>
  <c r="M83" i="16"/>
  <c r="L83" i="16"/>
  <c r="K83" i="16"/>
  <c r="J83" i="16"/>
  <c r="I83" i="16"/>
  <c r="H83" i="16"/>
  <c r="G83" i="16"/>
  <c r="F83" i="16"/>
  <c r="E83" i="16"/>
  <c r="D83" i="16"/>
  <c r="C83" i="16"/>
  <c r="B4" i="16"/>
  <c r="C4" i="16"/>
  <c r="D4" i="16"/>
  <c r="E4" i="16"/>
  <c r="F4" i="16"/>
  <c r="G4" i="16"/>
  <c r="H4" i="16"/>
  <c r="I4" i="16"/>
  <c r="J4" i="16"/>
  <c r="K4" i="16"/>
  <c r="L4" i="16"/>
  <c r="M4" i="16"/>
  <c r="F6" i="6"/>
  <c r="F7" i="6"/>
  <c r="F8" i="6"/>
  <c r="F9" i="6"/>
  <c r="E6" i="6"/>
  <c r="E7" i="6"/>
  <c r="E8" i="6"/>
  <c r="E9" i="6"/>
  <c r="E10" i="6"/>
  <c r="E12" i="6"/>
  <c r="E13" i="6"/>
  <c r="E16" i="6"/>
  <c r="E43" i="11"/>
  <c r="K43" i="11" s="1"/>
  <c r="E28" i="6"/>
  <c r="E29" i="6"/>
  <c r="E32" i="6"/>
  <c r="C65" i="7"/>
  <c r="C18" i="9" s="1"/>
  <c r="G15" i="18" s="1"/>
  <c r="E42" i="11"/>
  <c r="F22" i="6"/>
  <c r="E22" i="6"/>
  <c r="F23" i="6"/>
  <c r="F24" i="6"/>
  <c r="F25" i="6"/>
  <c r="F26" i="6"/>
  <c r="E23" i="6"/>
  <c r="E24" i="6"/>
  <c r="E25" i="6"/>
  <c r="E26" i="6"/>
  <c r="E7" i="5"/>
  <c r="F7" i="5" s="1"/>
  <c r="D21" i="5"/>
  <c r="E41" i="11"/>
  <c r="C40" i="7"/>
  <c r="E40" i="11"/>
  <c r="E39" i="11"/>
  <c r="E38" i="11"/>
  <c r="E37" i="11"/>
  <c r="E36" i="11"/>
  <c r="E25" i="11"/>
  <c r="B65" i="7"/>
  <c r="B18" i="9" s="1"/>
  <c r="E15" i="18" s="1"/>
  <c r="E26" i="11"/>
  <c r="E27" i="11"/>
  <c r="E28" i="11"/>
  <c r="E29" i="11"/>
  <c r="E30" i="11"/>
  <c r="E31" i="11"/>
  <c r="L31" i="11" s="1"/>
  <c r="E24" i="11"/>
  <c r="B26" i="9"/>
  <c r="D19" i="5"/>
  <c r="D20" i="5"/>
  <c r="D22" i="5"/>
  <c r="D23" i="5"/>
  <c r="D24" i="5"/>
  <c r="D25" i="5"/>
  <c r="D26" i="5"/>
  <c r="E27" i="5"/>
  <c r="F27" i="5" s="1"/>
  <c r="E5" i="5"/>
  <c r="F5" i="5" s="1"/>
  <c r="G19" i="5" s="1"/>
  <c r="E6" i="5"/>
  <c r="F6" i="5" s="1"/>
  <c r="G20" i="5" s="1"/>
  <c r="E8" i="5"/>
  <c r="F8" i="5" s="1"/>
  <c r="G22" i="5" s="1"/>
  <c r="E9" i="5"/>
  <c r="F9" i="5" s="1"/>
  <c r="G23" i="5" s="1"/>
  <c r="E10" i="5"/>
  <c r="F10" i="5" s="1"/>
  <c r="G24" i="5" s="1"/>
  <c r="E11" i="5"/>
  <c r="F11" i="5" s="1"/>
  <c r="E12" i="5"/>
  <c r="F12" i="5" s="1"/>
  <c r="B5" i="8" s="1"/>
  <c r="E13" i="5"/>
  <c r="F13" i="5" s="1"/>
  <c r="G27" i="5" s="1"/>
  <c r="B55" i="7"/>
  <c r="B16" i="9" s="1"/>
  <c r="E11" i="18" s="1"/>
  <c r="D5" i="8"/>
  <c r="D6" i="8"/>
  <c r="D7" i="8"/>
  <c r="E7" i="8" s="1"/>
  <c r="D8" i="8"/>
  <c r="C55" i="7"/>
  <c r="C16" i="9" s="1"/>
  <c r="G11" i="18" s="1"/>
  <c r="B40" i="14"/>
  <c r="B36" i="9"/>
  <c r="D14" i="8"/>
  <c r="D15" i="8"/>
  <c r="D16" i="8"/>
  <c r="D17" i="8"/>
  <c r="C14" i="5"/>
  <c r="B3" i="14" s="1"/>
  <c r="A81" i="16"/>
  <c r="C52" i="16"/>
  <c r="C60" i="16"/>
  <c r="C68" i="16"/>
  <c r="C67" i="16" s="1"/>
  <c r="C72" i="16"/>
  <c r="C86" i="16"/>
  <c r="D52" i="16"/>
  <c r="D60" i="16"/>
  <c r="D68" i="16"/>
  <c r="D67" i="16" s="1"/>
  <c r="D72" i="16"/>
  <c r="D86" i="16"/>
  <c r="E52" i="16"/>
  <c r="E60" i="16"/>
  <c r="E68" i="16"/>
  <c r="E67" i="16"/>
  <c r="E72" i="16"/>
  <c r="E86" i="16"/>
  <c r="F52" i="16"/>
  <c r="F60" i="16"/>
  <c r="F68" i="16"/>
  <c r="F67" i="16"/>
  <c r="F72" i="16"/>
  <c r="F86" i="16"/>
  <c r="G52" i="16"/>
  <c r="G60" i="16"/>
  <c r="G68" i="16"/>
  <c r="G67" i="16"/>
  <c r="G72" i="16"/>
  <c r="G86" i="16"/>
  <c r="H52" i="16"/>
  <c r="H60" i="16"/>
  <c r="H68" i="16"/>
  <c r="H67" i="16" s="1"/>
  <c r="H72" i="16"/>
  <c r="H86" i="16"/>
  <c r="I52" i="16"/>
  <c r="I60" i="16"/>
  <c r="I68" i="16"/>
  <c r="I67" i="16"/>
  <c r="I72" i="16"/>
  <c r="I86" i="16"/>
  <c r="J52" i="16"/>
  <c r="J60" i="16"/>
  <c r="J68" i="16"/>
  <c r="J67" i="16" s="1"/>
  <c r="J72" i="16"/>
  <c r="J86" i="16"/>
  <c r="K52" i="16"/>
  <c r="K60" i="16"/>
  <c r="K68" i="16"/>
  <c r="K67" i="16"/>
  <c r="K72" i="16"/>
  <c r="K86" i="16"/>
  <c r="L52" i="16"/>
  <c r="L60" i="16"/>
  <c r="L68" i="16"/>
  <c r="L67" i="16" s="1"/>
  <c r="L72" i="16"/>
  <c r="L86" i="16"/>
  <c r="M52" i="16"/>
  <c r="M60" i="16"/>
  <c r="M68" i="16"/>
  <c r="M67" i="16" s="1"/>
  <c r="M72" i="16"/>
  <c r="M86" i="16"/>
  <c r="C28" i="5"/>
  <c r="E33" i="18"/>
  <c r="E34" i="18"/>
  <c r="E35" i="18"/>
  <c r="E36" i="18"/>
  <c r="E39" i="18"/>
  <c r="N3" i="18"/>
  <c r="G31" i="18"/>
  <c r="G34" i="18"/>
  <c r="G35" i="18"/>
  <c r="G36" i="18"/>
  <c r="G38" i="18"/>
  <c r="G39" i="18"/>
  <c r="G33" i="18"/>
  <c r="N53" i="16"/>
  <c r="N54" i="16"/>
  <c r="N55" i="16"/>
  <c r="N56" i="16"/>
  <c r="N57" i="16"/>
  <c r="N58" i="16"/>
  <c r="N59" i="16"/>
  <c r="N61" i="16"/>
  <c r="N62" i="16"/>
  <c r="N63" i="16"/>
  <c r="N64" i="16"/>
  <c r="N65" i="16"/>
  <c r="B2" i="16"/>
  <c r="N69" i="16"/>
  <c r="N70" i="16"/>
  <c r="N73" i="16"/>
  <c r="N74" i="16"/>
  <c r="N75" i="16"/>
  <c r="N76" i="16"/>
  <c r="N77" i="16"/>
  <c r="N78" i="16"/>
  <c r="N79" i="16"/>
  <c r="N80" i="16"/>
  <c r="N87" i="16"/>
  <c r="B10" i="14"/>
  <c r="B14" i="14" s="1"/>
  <c r="F2" i="11"/>
  <c r="E2" i="11"/>
  <c r="B17" i="13"/>
  <c r="F17" i="13" s="1"/>
  <c r="J17" i="13" s="1"/>
  <c r="A22" i="13"/>
  <c r="A9" i="13"/>
  <c r="A8" i="13"/>
  <c r="A20" i="13" s="1"/>
  <c r="A7" i="13"/>
  <c r="A19" i="13" s="1"/>
  <c r="E19" i="13" s="1"/>
  <c r="I19" i="13" s="1"/>
  <c r="J19" i="13" s="1"/>
  <c r="K19" i="13" s="1"/>
  <c r="A6" i="13"/>
  <c r="A18" i="13" s="1"/>
  <c r="E18" i="13" s="1"/>
  <c r="I18" i="13" s="1"/>
  <c r="J18" i="13" s="1"/>
  <c r="K18" i="13" s="1"/>
  <c r="A12" i="8"/>
  <c r="C3" i="7"/>
  <c r="B3" i="7"/>
  <c r="A19" i="6"/>
  <c r="A3" i="6"/>
  <c r="E13" i="18"/>
  <c r="G25" i="5" l="1"/>
  <c r="H39" i="5"/>
  <c r="F18" i="13"/>
  <c r="B19" i="13"/>
  <c r="B21" i="13"/>
  <c r="B18" i="13"/>
  <c r="C18" i="13" s="1"/>
  <c r="B20" i="13"/>
  <c r="C20" i="13" s="1"/>
  <c r="E8" i="8"/>
  <c r="E6" i="8"/>
  <c r="E17" i="8"/>
  <c r="E25" i="5"/>
  <c r="F25" i="5" s="1"/>
  <c r="D39" i="5"/>
  <c r="E39" i="5" s="1"/>
  <c r="E24" i="5"/>
  <c r="F24" i="5" s="1"/>
  <c r="D38" i="5"/>
  <c r="E38" i="5" s="1"/>
  <c r="E19" i="5"/>
  <c r="F19" i="5" s="1"/>
  <c r="D33" i="5"/>
  <c r="E33" i="5" s="1"/>
  <c r="E23" i="5"/>
  <c r="F23" i="5" s="1"/>
  <c r="D37" i="5"/>
  <c r="E37" i="5" s="1"/>
  <c r="E20" i="5"/>
  <c r="F20" i="5" s="1"/>
  <c r="D34" i="5"/>
  <c r="E34" i="5" s="1"/>
  <c r="E26" i="5"/>
  <c r="F26" i="5" s="1"/>
  <c r="D40" i="5"/>
  <c r="E40" i="5" s="1"/>
  <c r="E22" i="5"/>
  <c r="F22" i="5" s="1"/>
  <c r="G36" i="5" s="1"/>
  <c r="I36" i="5" s="1"/>
  <c r="D36" i="5"/>
  <c r="E36" i="5" s="1"/>
  <c r="E21" i="5"/>
  <c r="F21" i="5" s="1"/>
  <c r="G35" i="5" s="1"/>
  <c r="I35" i="5" s="1"/>
  <c r="D35" i="5"/>
  <c r="E35" i="5" s="1"/>
  <c r="H27" i="5"/>
  <c r="H22" i="5"/>
  <c r="B84" i="16"/>
  <c r="B83" i="16" s="1"/>
  <c r="D32" i="14"/>
  <c r="A21" i="13"/>
  <c r="N28" i="16"/>
  <c r="G7" i="6"/>
  <c r="G32" i="6"/>
  <c r="D6" i="13"/>
  <c r="G26" i="6"/>
  <c r="F7" i="16"/>
  <c r="F91" i="16" s="1"/>
  <c r="E15" i="8"/>
  <c r="B8" i="16"/>
  <c r="I8" i="16"/>
  <c r="I7" i="16" s="1"/>
  <c r="I91" i="16" s="1"/>
  <c r="G8" i="16"/>
  <c r="G7" i="16" s="1"/>
  <c r="G91" i="16" s="1"/>
  <c r="L7" i="16"/>
  <c r="L91" i="16" s="1"/>
  <c r="K7" i="16"/>
  <c r="K91" i="16" s="1"/>
  <c r="E5" i="8"/>
  <c r="M25" i="18"/>
  <c r="E37" i="18" s="1"/>
  <c r="D7" i="16"/>
  <c r="D91" i="16" s="1"/>
  <c r="E16" i="8"/>
  <c r="H20" i="5"/>
  <c r="H16" i="6"/>
  <c r="I16" i="6" s="1"/>
  <c r="N12" i="16"/>
  <c r="E8" i="16"/>
  <c r="E7" i="16" s="1"/>
  <c r="E91" i="16" s="1"/>
  <c r="C8" i="16"/>
  <c r="C7" i="16" s="1"/>
  <c r="C91" i="16" s="1"/>
  <c r="M8" i="16"/>
  <c r="M7" i="16" s="1"/>
  <c r="M91" i="16" s="1"/>
  <c r="H24" i="5"/>
  <c r="N60" i="16"/>
  <c r="N52" i="16"/>
  <c r="H7" i="16"/>
  <c r="H91" i="16" s="1"/>
  <c r="N23" i="16"/>
  <c r="N18" i="16" s="1"/>
  <c r="J8" i="16"/>
  <c r="J7" i="16" s="1"/>
  <c r="J91" i="16" s="1"/>
  <c r="B74" i="7"/>
  <c r="C74" i="7" s="1"/>
  <c r="D74" i="7" s="1"/>
  <c r="B14" i="8"/>
  <c r="E14" i="8" s="1"/>
  <c r="H19" i="5"/>
  <c r="F19" i="13"/>
  <c r="G19" i="13" s="1"/>
  <c r="N28" i="18"/>
  <c r="N72" i="16"/>
  <c r="G26" i="5"/>
  <c r="H26" i="5" s="1"/>
  <c r="N40" i="16"/>
  <c r="N36" i="16"/>
  <c r="N35" i="16" s="1"/>
  <c r="G29" i="6"/>
  <c r="F14" i="5"/>
  <c r="B33" i="9"/>
  <c r="G21" i="5"/>
  <c r="E22" i="13"/>
  <c r="I22" i="13" s="1"/>
  <c r="J22" i="13" s="1"/>
  <c r="K22" i="13" s="1"/>
  <c r="B22" i="13"/>
  <c r="C22" i="13" s="1"/>
  <c r="E21" i="13"/>
  <c r="I21" i="13" s="1"/>
  <c r="J21" i="13" s="1"/>
  <c r="K21" i="13" s="1"/>
  <c r="C21" i="13"/>
  <c r="E20" i="13"/>
  <c r="I20" i="13" s="1"/>
  <c r="J20" i="13" s="1"/>
  <c r="K20" i="13" s="1"/>
  <c r="D8" i="13"/>
  <c r="D7" i="13"/>
  <c r="N9" i="16"/>
  <c r="K31" i="11"/>
  <c r="G11" i="6"/>
  <c r="G8" i="6"/>
  <c r="B5" i="14"/>
  <c r="E38" i="18"/>
  <c r="G6" i="6"/>
  <c r="G13" i="6"/>
  <c r="I32" i="6"/>
  <c r="G23" i="6"/>
  <c r="G24" i="6"/>
  <c r="L43" i="11"/>
  <c r="G22" i="6"/>
  <c r="G9" i="6"/>
  <c r="G18" i="13"/>
  <c r="C19" i="13"/>
  <c r="G28" i="6"/>
  <c r="C6" i="7"/>
  <c r="C15" i="9" s="1"/>
  <c r="G10" i="18" s="1"/>
  <c r="G13" i="18"/>
  <c r="N49" i="16"/>
  <c r="B6" i="7"/>
  <c r="B15" i="9" s="1"/>
  <c r="E10" i="18" s="1"/>
  <c r="G27" i="6"/>
  <c r="G10" i="6"/>
  <c r="G12" i="6"/>
  <c r="E21" i="6"/>
  <c r="C9" i="9" s="1"/>
  <c r="C8" i="9" s="1"/>
  <c r="G7" i="18" s="1"/>
  <c r="G25" i="6"/>
  <c r="F21" i="6"/>
  <c r="F5" i="6"/>
  <c r="H15" i="6" s="1"/>
  <c r="E5" i="6"/>
  <c r="B9" i="9" s="1"/>
  <c r="B8" i="9" s="1"/>
  <c r="E7" i="18" s="1"/>
  <c r="I39" i="5" l="1"/>
  <c r="I42" i="5" s="1"/>
  <c r="H42" i="5"/>
  <c r="H25" i="5"/>
  <c r="H28" i="5" s="1"/>
  <c r="C63" i="7" s="1"/>
  <c r="G28" i="5"/>
  <c r="K24" i="13"/>
  <c r="K25" i="13" s="1"/>
  <c r="K26" i="13" s="1"/>
  <c r="E10" i="8"/>
  <c r="B25" i="9" s="1"/>
  <c r="H23" i="5"/>
  <c r="G42" i="5"/>
  <c r="H21" i="5"/>
  <c r="F28" i="5"/>
  <c r="M28" i="18"/>
  <c r="F22" i="13"/>
  <c r="G22" i="13" s="1"/>
  <c r="B73" i="7"/>
  <c r="B22" i="9" s="1"/>
  <c r="E18" i="18" s="1"/>
  <c r="C33" i="9"/>
  <c r="G32" i="18" s="1"/>
  <c r="G41" i="18" s="1"/>
  <c r="F21" i="13"/>
  <c r="G21" i="13" s="1"/>
  <c r="F20" i="13"/>
  <c r="G20" i="13" s="1"/>
  <c r="C73" i="7"/>
  <c r="C22" i="9" s="1"/>
  <c r="G18" i="18" s="1"/>
  <c r="E19" i="8"/>
  <c r="C25" i="9" s="1"/>
  <c r="D25" i="9" s="1"/>
  <c r="N68" i="16"/>
  <c r="N67" i="16" s="1"/>
  <c r="H46" i="6"/>
  <c r="H47" i="6"/>
  <c r="H31" i="6"/>
  <c r="H30" i="6"/>
  <c r="H10" i="6"/>
  <c r="I10" i="6" s="1"/>
  <c r="H14" i="6"/>
  <c r="I14" i="6" s="1"/>
  <c r="B63" i="7"/>
  <c r="B17" i="9" s="1"/>
  <c r="B32" i="9" s="1"/>
  <c r="N8" i="16"/>
  <c r="D73" i="7"/>
  <c r="D22" i="9" s="1"/>
  <c r="D33" i="9"/>
  <c r="E32" i="18"/>
  <c r="E41" i="18" s="1"/>
  <c r="N88" i="16" s="1"/>
  <c r="N86" i="16"/>
  <c r="H45" i="6"/>
  <c r="I45" i="6" s="1"/>
  <c r="H44" i="6"/>
  <c r="I44" i="6" s="1"/>
  <c r="H42" i="6"/>
  <c r="I42" i="6" s="1"/>
  <c r="H39" i="6"/>
  <c r="I39" i="6" s="1"/>
  <c r="H41" i="6"/>
  <c r="I41" i="6" s="1"/>
  <c r="H43" i="6"/>
  <c r="H38" i="6"/>
  <c r="I38" i="6" s="1"/>
  <c r="H40" i="6"/>
  <c r="I40" i="6" s="1"/>
  <c r="C24" i="13"/>
  <c r="C25" i="13" s="1"/>
  <c r="H26" i="6"/>
  <c r="I26" i="6" s="1"/>
  <c r="H29" i="6"/>
  <c r="I29" i="6" s="1"/>
  <c r="H13" i="6"/>
  <c r="I13" i="6" s="1"/>
  <c r="H9" i="11"/>
  <c r="N5" i="16"/>
  <c r="N4" i="16" s="1"/>
  <c r="H9" i="6"/>
  <c r="I9" i="6" s="1"/>
  <c r="H6" i="6"/>
  <c r="I6" i="6" s="1"/>
  <c r="H8" i="6"/>
  <c r="I8" i="6" s="1"/>
  <c r="H12" i="6"/>
  <c r="I12" i="6" s="1"/>
  <c r="H11" i="6"/>
  <c r="H7" i="6"/>
  <c r="I7" i="6" s="1"/>
  <c r="H25" i="6"/>
  <c r="I25" i="6" s="1"/>
  <c r="H24" i="6"/>
  <c r="I24" i="6" s="1"/>
  <c r="C3" i="9"/>
  <c r="C12" i="9" s="1"/>
  <c r="I9" i="11"/>
  <c r="H28" i="6"/>
  <c r="I28" i="6" s="1"/>
  <c r="H27" i="6"/>
  <c r="H23" i="6"/>
  <c r="I23" i="6" s="1"/>
  <c r="H22" i="6"/>
  <c r="I22" i="6" s="1"/>
  <c r="B4" i="7" l="1"/>
  <c r="B5" i="7"/>
  <c r="B14" i="9"/>
  <c r="E9" i="11" s="1"/>
  <c r="E14" i="18"/>
  <c r="E16" i="18" s="1"/>
  <c r="C17" i="9"/>
  <c r="C32" i="9" s="1"/>
  <c r="D63" i="7"/>
  <c r="G24" i="13"/>
  <c r="B68" i="16"/>
  <c r="B67" i="16" s="1"/>
  <c r="B7" i="16" s="1"/>
  <c r="B91" i="16" s="1"/>
  <c r="B94" i="16" s="1"/>
  <c r="C2" i="16" s="1"/>
  <c r="C94" i="16" s="1"/>
  <c r="D2" i="16" s="1"/>
  <c r="D94" i="16" s="1"/>
  <c r="E2" i="16" s="1"/>
  <c r="E94" i="16" s="1"/>
  <c r="F2" i="16" s="1"/>
  <c r="F94" i="16" s="1"/>
  <c r="G2" i="16" s="1"/>
  <c r="G94" i="16" s="1"/>
  <c r="H2" i="16" s="1"/>
  <c r="H94" i="16" s="1"/>
  <c r="I2" i="16" s="1"/>
  <c r="I94" i="16" s="1"/>
  <c r="J2" i="16" s="1"/>
  <c r="J94" i="16" s="1"/>
  <c r="K2" i="16" s="1"/>
  <c r="K94" i="16" s="1"/>
  <c r="L2" i="16" s="1"/>
  <c r="L94" i="16" s="1"/>
  <c r="M2" i="16" s="1"/>
  <c r="M94" i="16" s="1"/>
  <c r="C14" i="9"/>
  <c r="F9" i="11" s="1"/>
  <c r="C4" i="7"/>
  <c r="C5" i="7"/>
  <c r="N7" i="16"/>
  <c r="E6" i="11"/>
  <c r="C26" i="13"/>
  <c r="B3" i="9"/>
  <c r="C11" i="9"/>
  <c r="G6" i="18"/>
  <c r="G8" i="18" s="1"/>
  <c r="B11" i="9" l="1"/>
  <c r="B12" i="9"/>
  <c r="G25" i="13"/>
  <c r="F6" i="11" s="1"/>
  <c r="D17" i="9"/>
  <c r="D5" i="7"/>
  <c r="D4" i="7"/>
  <c r="G14" i="18"/>
  <c r="G16" i="18" s="1"/>
  <c r="G17" i="18" s="1"/>
  <c r="G19" i="18" s="1"/>
  <c r="C20" i="9"/>
  <c r="C24" i="9" s="1"/>
  <c r="E6" i="18"/>
  <c r="E8" i="18" s="1"/>
  <c r="E17" i="18" s="1"/>
  <c r="E19" i="18" s="1"/>
  <c r="B20" i="9"/>
  <c r="B24" i="9" s="1"/>
  <c r="B28" i="9" s="1"/>
  <c r="B29" i="9" s="1"/>
  <c r="E20" i="18" s="1"/>
  <c r="G24" i="11"/>
  <c r="G26" i="11"/>
  <c r="G27" i="11"/>
  <c r="G31" i="11"/>
  <c r="G30" i="11"/>
  <c r="B28" i="11"/>
  <c r="G29" i="11"/>
  <c r="C28" i="11"/>
  <c r="G28" i="11"/>
  <c r="A28" i="11"/>
  <c r="G25" i="11"/>
  <c r="G39" i="11"/>
  <c r="G38" i="11"/>
  <c r="G43" i="11"/>
  <c r="A40" i="11"/>
  <c r="G42" i="11"/>
  <c r="B40" i="11"/>
  <c r="G37" i="11"/>
  <c r="C40" i="11"/>
  <c r="G40" i="11"/>
  <c r="G41" i="11"/>
  <c r="G36" i="11"/>
  <c r="G26" i="13" l="1"/>
  <c r="D32" i="9"/>
  <c r="D14" i="9"/>
  <c r="D20" i="9" s="1"/>
  <c r="D24" i="9" s="1"/>
  <c r="E21" i="18"/>
  <c r="E25" i="18" s="1"/>
  <c r="E28" i="18" s="1"/>
  <c r="E43" i="18" s="1"/>
  <c r="B31" i="9"/>
  <c r="B35" i="9" s="1"/>
  <c r="B38" i="9" s="1"/>
  <c r="C36" i="9" s="1"/>
  <c r="H24" i="11"/>
  <c r="K24" i="11" s="1"/>
  <c r="H28" i="11"/>
  <c r="K28" i="11" s="1"/>
  <c r="H31" i="11"/>
  <c r="H27" i="11"/>
  <c r="K27" i="11" s="1"/>
  <c r="H29" i="11"/>
  <c r="K29" i="11" s="1"/>
  <c r="H30" i="11"/>
  <c r="K30" i="11" s="1"/>
  <c r="H26" i="11"/>
  <c r="K26" i="11" s="1"/>
  <c r="H25" i="11"/>
  <c r="K25" i="11" s="1"/>
  <c r="I28" i="11"/>
  <c r="I24" i="11"/>
  <c r="I25" i="11"/>
  <c r="I26" i="11"/>
  <c r="I30" i="11"/>
  <c r="I29" i="11"/>
  <c r="I31" i="11"/>
  <c r="I27" i="11"/>
  <c r="J26" i="11"/>
  <c r="L26" i="11" s="1"/>
  <c r="J28" i="11"/>
  <c r="L28" i="11" s="1"/>
  <c r="J25" i="11"/>
  <c r="L25" i="11" s="1"/>
  <c r="J29" i="11"/>
  <c r="L29" i="11" s="1"/>
  <c r="J30" i="11"/>
  <c r="L30" i="11" s="1"/>
  <c r="J27" i="11"/>
  <c r="L27" i="11" s="1"/>
  <c r="J24" i="11"/>
  <c r="L24" i="11" s="1"/>
  <c r="J31" i="11"/>
  <c r="I36" i="11"/>
  <c r="I37" i="11"/>
  <c r="I39" i="11"/>
  <c r="I41" i="11"/>
  <c r="I43" i="11"/>
  <c r="I38" i="11"/>
  <c r="I40" i="11"/>
  <c r="I42" i="11"/>
  <c r="J39" i="11"/>
  <c r="L39" i="11" s="1"/>
  <c r="J40" i="11"/>
  <c r="L40" i="11" s="1"/>
  <c r="J38" i="11"/>
  <c r="L38" i="11" s="1"/>
  <c r="J43" i="11"/>
  <c r="J37" i="11"/>
  <c r="L37" i="11" s="1"/>
  <c r="J42" i="11"/>
  <c r="L42" i="11" s="1"/>
  <c r="J36" i="11"/>
  <c r="L36" i="11" s="1"/>
  <c r="J41" i="11"/>
  <c r="L41" i="11" s="1"/>
  <c r="H40" i="11"/>
  <c r="K40" i="11" s="1"/>
  <c r="H37" i="11"/>
  <c r="K37" i="11" s="1"/>
  <c r="H42" i="11"/>
  <c r="K42" i="11" s="1"/>
  <c r="H43" i="11"/>
  <c r="H41" i="11"/>
  <c r="K41" i="11" s="1"/>
  <c r="H36" i="11"/>
  <c r="K36" i="11" s="1"/>
  <c r="H38" i="11"/>
  <c r="K38" i="11" s="1"/>
  <c r="H39" i="11"/>
  <c r="K39" i="11" s="1"/>
  <c r="C26" i="9" l="1"/>
  <c r="C28" i="9" s="1"/>
  <c r="C29" i="9" s="1"/>
  <c r="G20" i="18" s="1"/>
  <c r="G21" i="18" s="1"/>
  <c r="G25" i="18" s="1"/>
  <c r="G28" i="18" s="1"/>
  <c r="G43" i="18" s="1"/>
  <c r="C31" i="9" l="1"/>
  <c r="C35" i="9" s="1"/>
  <c r="C38" i="9" s="1"/>
  <c r="D36" i="9" s="1"/>
  <c r="D26" i="9" l="1"/>
  <c r="D28" i="9" s="1"/>
  <c r="D29" i="9" s="1"/>
  <c r="D31" i="9" s="1"/>
  <c r="D35" i="9" s="1"/>
  <c r="D38" i="9" s="1"/>
</calcChain>
</file>

<file path=xl/sharedStrings.xml><?xml version="1.0" encoding="utf-8"?>
<sst xmlns="http://schemas.openxmlformats.org/spreadsheetml/2006/main" count="587" uniqueCount="379">
  <si>
    <t>Kleding</t>
  </si>
  <si>
    <t>&gt; Belettering wagen (in latere fase)</t>
  </si>
  <si>
    <t>&gt; Gevel identificatie (in latere fase)</t>
  </si>
  <si>
    <t>Categorie</t>
  </si>
  <si>
    <t>Omschrijving</t>
  </si>
  <si>
    <t>Bedrag 
(excl btw)</t>
  </si>
  <si>
    <t># jaar</t>
  </si>
  <si>
    <t>Afschrijvings%</t>
  </si>
  <si>
    <t>Immatriële activa</t>
  </si>
  <si>
    <t>Aankoop gebouwen</t>
  </si>
  <si>
    <t>Inrichting gebouwen</t>
  </si>
  <si>
    <t>Machines en toestellen</t>
  </si>
  <si>
    <t>Meubilair</t>
  </si>
  <si>
    <t>Gereedschap en klein materieel</t>
  </si>
  <si>
    <t>Hardware en software</t>
  </si>
  <si>
    <t>Rollend materiaal</t>
  </si>
  <si>
    <t>TOTAAL</t>
  </si>
  <si>
    <t>VAR. KOSTEN</t>
  </si>
  <si>
    <t>OMZET</t>
  </si>
  <si>
    <t># per jaar</t>
  </si>
  <si>
    <t>TOTAAL VASTE KOSTEN</t>
  </si>
  <si>
    <t>61 DIENSTEN EN DIVERSE GOEDEREN</t>
  </si>
  <si>
    <t>Huur en huurlasten</t>
  </si>
  <si>
    <t>Huur</t>
  </si>
  <si>
    <t>Huurlasten</t>
  </si>
  <si>
    <t>Onderhoud en herstellingen</t>
  </si>
  <si>
    <t>Gebouwen</t>
  </si>
  <si>
    <t>Machines</t>
  </si>
  <si>
    <t>Inrichting</t>
  </si>
  <si>
    <t>Rollend materieel</t>
  </si>
  <si>
    <t>Overige:</t>
  </si>
  <si>
    <t>Leveringen aan de onderneming</t>
  </si>
  <si>
    <t>Brandstof voertuig</t>
  </si>
  <si>
    <t>Klein gereedschap</t>
  </si>
  <si>
    <t>Kantoormateriaal</t>
  </si>
  <si>
    <t>Postzegels</t>
  </si>
  <si>
    <t>Telefoon en fax</t>
  </si>
  <si>
    <t>Gsm</t>
  </si>
  <si>
    <t>Internet</t>
  </si>
  <si>
    <t>Verzekeringen</t>
  </si>
  <si>
    <t>Brandverzekering</t>
  </si>
  <si>
    <t>Autoverzekering</t>
  </si>
  <si>
    <t>Diefstalverzekering</t>
  </si>
  <si>
    <t>Vergoedingen aan derden</t>
  </si>
  <si>
    <t>Opstartkosten (ond.loket, notaris,…)</t>
  </si>
  <si>
    <t>Ereloon boekhouder</t>
  </si>
  <si>
    <t>Externe opleidingen</t>
  </si>
  <si>
    <t>Marketing- en reclamekosten</t>
  </si>
  <si>
    <t>Advertenties</t>
  </si>
  <si>
    <t>Catalogus, drukwerken</t>
  </si>
  <si>
    <t>Stalen</t>
  </si>
  <si>
    <t>Relatiegeschenken</t>
  </si>
  <si>
    <t>Beurzen</t>
  </si>
  <si>
    <t>Restaurantkosten</t>
  </si>
  <si>
    <t>Onthaal- en representatiekosten</t>
  </si>
  <si>
    <t>Website</t>
  </si>
  <si>
    <t>Sociale bijdragen (niet zelf in te vullen)</t>
  </si>
  <si>
    <t>62 KOSTEN  PERSONEEL</t>
  </si>
  <si>
    <t>Bruto jaarloon</t>
  </si>
  <si>
    <t>Patronale bijdragen RSZ</t>
  </si>
  <si>
    <t>Vakantiegeld</t>
  </si>
  <si>
    <t>Eindejaarspremie</t>
  </si>
  <si>
    <t>Geneeskundige dienst</t>
  </si>
  <si>
    <t>Overige</t>
  </si>
  <si>
    <t>Verkeersbelasting</t>
  </si>
  <si>
    <t>Onroerende voorheffing</t>
  </si>
  <si>
    <t>Provinciebelasting</t>
  </si>
  <si>
    <t>Sabam</t>
  </si>
  <si>
    <t>65 FINANCIELE KOSTEN</t>
  </si>
  <si>
    <t>Bankkosten</t>
  </si>
  <si>
    <t>Omschrijving kost</t>
  </si>
  <si>
    <t>Totaalbedrag</t>
  </si>
  <si>
    <t>Verworpen
bedrag</t>
  </si>
  <si>
    <t>Autokosten</t>
  </si>
  <si>
    <t>Onthaal- en receptiekosten</t>
  </si>
  <si>
    <t>Handelsgoederen, grond-en hulpstoffen</t>
  </si>
  <si>
    <t>Diensten en diverse goederen</t>
  </si>
  <si>
    <t>TOTAAL TE BELASTEN</t>
  </si>
  <si>
    <t xml:space="preserve">VI RESULTAAT VOOR &amp; NA BELASTINGEN (simulatie) </t>
  </si>
  <si>
    <t>VAN</t>
  </si>
  <si>
    <t>TOT</t>
  </si>
  <si>
    <t>TARIEF</t>
  </si>
  <si>
    <t>BEDRAG</t>
  </si>
  <si>
    <t>en meer</t>
  </si>
  <si>
    <t>Te belasten</t>
  </si>
  <si>
    <t xml:space="preserve">Van </t>
  </si>
  <si>
    <t>tot</t>
  </si>
  <si>
    <t>Belastingen</t>
  </si>
  <si>
    <t>Jaar 2</t>
  </si>
  <si>
    <t>Opmerkingen:</t>
  </si>
  <si>
    <t xml:space="preserve">verzekeringen </t>
  </si>
  <si>
    <t>64 BELASTINGEN</t>
  </si>
  <si>
    <t>Deze berekening van de personenbelasting houdt geen rekening met de specifieke situatie van de ondernemer (vb: kinderen ten laste, pensioensparen, …)</t>
  </si>
  <si>
    <t>Hoeveel wil je bruto verdienen per maand?</t>
  </si>
  <si>
    <t>netto</t>
  </si>
  <si>
    <t>Producten en diensten</t>
  </si>
  <si>
    <t>Aantal maanden bedrijfsactiviteit per jaar</t>
  </si>
  <si>
    <t>Aantal weken bedrijfsactiviteit per jaar</t>
  </si>
  <si>
    <t>Jaar 1 - Doodpuntomzet per:</t>
  </si>
  <si>
    <t>Maand</t>
  </si>
  <si>
    <t>Week</t>
  </si>
  <si>
    <t>dag</t>
  </si>
  <si>
    <t>Jaar 2 - Doodpuntomzet per:</t>
  </si>
  <si>
    <t>BELASTINGEN</t>
  </si>
  <si>
    <t>Voorraad</t>
  </si>
  <si>
    <t>Voor te financieren btw</t>
  </si>
  <si>
    <t>Kas (kassa)</t>
  </si>
  <si>
    <t>Financiering</t>
  </si>
  <si>
    <t>Bedrag (excl btw)</t>
  </si>
  <si>
    <t>Eigen inbreng: geld</t>
  </si>
  <si>
    <t>Bedrag</t>
  </si>
  <si>
    <t>Totaal bedrag</t>
  </si>
  <si>
    <t>Looptijd in jaren</t>
  </si>
  <si>
    <t>Intrestvoet</t>
  </si>
  <si>
    <t>Jaar 1</t>
  </si>
  <si>
    <t>% Aftrekbaar</t>
  </si>
  <si>
    <t>% verworpen</t>
  </si>
  <si>
    <t>% aftrekbaar</t>
  </si>
  <si>
    <t>RESULTAAT NA BELASTING</t>
  </si>
  <si>
    <t>Intresten</t>
  </si>
  <si>
    <t>Netto* wordt dat:</t>
  </si>
  <si>
    <t>*Deze berekening van de personenbelasting houdt geen rekening met de specifieke situatie van de ondernemer (vb: kinderen ten laste, pensioensparen, …)</t>
  </si>
  <si>
    <t>Aantal dagen bedrijfsactiviteit per week</t>
  </si>
  <si>
    <t>Afschrijvingen</t>
  </si>
  <si>
    <t>Totale financiering MOET minstens gelijk zijn aan totaal te financieren!</t>
  </si>
  <si>
    <t>INVESTERINGEN</t>
  </si>
  <si>
    <t>Lidmaatschappen</t>
  </si>
  <si>
    <t>Verbruikskosten (EWG)</t>
  </si>
  <si>
    <t>Personeelskosten</t>
  </si>
  <si>
    <t>Brutowinstmarge</t>
  </si>
  <si>
    <t>VKP/stuk*</t>
  </si>
  <si>
    <t>Jaar :</t>
  </si>
  <si>
    <t xml:space="preserve">JAAR 1 </t>
  </si>
  <si>
    <t xml:space="preserve">JAAR 2 </t>
  </si>
  <si>
    <t>Aantal maanden :</t>
  </si>
  <si>
    <t>BEDRIJFSOPBRENGSTEN</t>
  </si>
  <si>
    <t>1. Verkopen / inkomsten (excl. BTW)</t>
  </si>
  <si>
    <t>2. Aankopen (excl. BTW)</t>
  </si>
  <si>
    <t>3. Brutobedrijfswinst (1 - 2)</t>
  </si>
  <si>
    <t>BEDRIJFSLASTEN</t>
  </si>
  <si>
    <t>dienst neemt)</t>
  </si>
  <si>
    <t>MIDDELEN</t>
  </si>
  <si>
    <t>Totale middelen</t>
  </si>
  <si>
    <t>AANWENDINGEN</t>
  </si>
  <si>
    <t>Levensonderhoud (**)</t>
  </si>
  <si>
    <t>Startlening (kapitaal + intrest)</t>
  </si>
  <si>
    <t>Bestaande leningen 1 (***)</t>
  </si>
  <si>
    <t>Bestaande leningen 2 (***)</t>
  </si>
  <si>
    <t>Bestaande leningen 3 (***)</t>
  </si>
  <si>
    <t>Huurlasten (***)</t>
  </si>
  <si>
    <t>Overige leningen in het kader v.h. project -1</t>
  </si>
  <si>
    <t>Overige leningen in het kader v.h. project -2</t>
  </si>
  <si>
    <t>Overige leningen in het kader v.h. project -3</t>
  </si>
  <si>
    <t>Totaal aanwendingen</t>
  </si>
  <si>
    <t>Marge (Terugbetalingscapaciteit)(****)</t>
  </si>
  <si>
    <t>(**)</t>
  </si>
  <si>
    <t>(***)</t>
  </si>
  <si>
    <t>alleenstaande of leningen enkel op naam van de aanvrager : 100 % van de lasten</t>
  </si>
  <si>
    <t>koppel - andere partner heeft eigen beroepsinkomsten : 50 % van de lasten</t>
  </si>
  <si>
    <t>koppel - andere partner heeft geen eigen beroepsinkomsten : 100 % van de lasten</t>
  </si>
  <si>
    <t>(****)</t>
  </si>
  <si>
    <t>positief resultaat : terugbetalingscapaciteit is aanwezig</t>
  </si>
  <si>
    <t>negatief resultaat: terugbetalingscapaciteit is niet aanwezig</t>
  </si>
  <si>
    <t xml:space="preserve">Periodiek resultaat </t>
  </si>
  <si>
    <t>BEREKENING TERUGBETALINGSCAPACITEIT</t>
  </si>
  <si>
    <t>Intrest op Startlening (*)</t>
  </si>
  <si>
    <t>4.Diensten en diverse goederen</t>
  </si>
  <si>
    <t xml:space="preserve">5.Lonen en lasten (indien U personeel in </t>
  </si>
  <si>
    <t xml:space="preserve">6. Sociale bijdragen zelfstandige </t>
  </si>
  <si>
    <t>7. Afschrijvingen</t>
  </si>
  <si>
    <t>8. Andere bedrijfskosten</t>
  </si>
  <si>
    <t>9. Totaal van de bedrijfslasten (4 tot 8)</t>
  </si>
  <si>
    <t>10. Nettobedrijfswinst (3 - 9)</t>
  </si>
  <si>
    <t>11. Financiële lasten (intresten op leningen)</t>
  </si>
  <si>
    <t>12. Lopende winst vóór belastingen (10-11)</t>
  </si>
  <si>
    <t xml:space="preserve">13. Inkomstenbelastingen </t>
  </si>
  <si>
    <t>14. Winst van het boekjaar (12 - 13)</t>
  </si>
  <si>
    <t>Cashflow (= rubriek 14 + rubriek 7)</t>
  </si>
  <si>
    <t>Totaal</t>
  </si>
  <si>
    <t>Beginsaldo</t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</si>
  <si>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</si>
  <si>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</si>
  <si>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</si>
  <si>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</si>
  <si>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</si>
  <si>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</si>
  <si>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</si>
  <si>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</si>
  <si>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</si>
  <si>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</si>
  <si>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</si>
  <si>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</si>
  <si>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r>
      <rPr>
        <b/>
        <u/>
        <sz val="10"/>
        <rFont val="Trebuchet MS"/>
        <family val="2"/>
      </rPr>
      <t>Eindsaldo (B2+B73)</t>
    </r>
  </si>
  <si>
    <t>Sociale bijdragen</t>
  </si>
  <si>
    <t>X) THESAURIETABEL</t>
  </si>
  <si>
    <t>Eigen inbreng in natura</t>
  </si>
  <si>
    <t>IX) BOORDTABEL - uitbating via eenmanszaak</t>
  </si>
  <si>
    <t>Opgenomen onder rubriek 11</t>
  </si>
  <si>
    <t>Intresten opgenomen onder rubriek 11</t>
  </si>
  <si>
    <t xml:space="preserve">Uitgaven inclusief BTW </t>
  </si>
  <si>
    <t>PERSOONLIJKE OPNAMES</t>
  </si>
  <si>
    <t>Voeding</t>
  </si>
  <si>
    <t>Telefoon</t>
  </si>
  <si>
    <t>Verzekering</t>
  </si>
  <si>
    <t>Verbruikskosten (EGW)</t>
  </si>
  <si>
    <t>Levensonderhoud**</t>
  </si>
  <si>
    <t>…</t>
  </si>
  <si>
    <t xml:space="preserve">Vul enkel de grijze cellen in </t>
  </si>
  <si>
    <r>
      <t>Privé kosten</t>
    </r>
    <r>
      <rPr>
        <b/>
        <u/>
        <sz val="11"/>
        <color theme="1"/>
        <rFont val="Calibri"/>
        <family val="2"/>
        <scheme val="minor"/>
      </rPr>
      <t xml:space="preserve"> per maand</t>
    </r>
  </si>
  <si>
    <t>IV) VASTE KOSTEN</t>
  </si>
  <si>
    <t>I) INVESTERINGEN</t>
  </si>
  <si>
    <t>II) FINANCIERING</t>
  </si>
  <si>
    <t>III) OMZET &amp; VARIABELE KOSTEN</t>
  </si>
  <si>
    <t>V) VERWORPEN UITGAVEN</t>
  </si>
  <si>
    <t>VI) RESULTATENREKENING</t>
  </si>
  <si>
    <t>VIII) DOODPUNTOMZET</t>
  </si>
  <si>
    <t>Bank (zichtrekening) - thesaurie</t>
  </si>
  <si>
    <t>Vrij aanvullend pensioen</t>
  </si>
  <si>
    <t>Gewaarborgd inkomen</t>
  </si>
  <si>
    <t>Verzekering beroepsaansprakelijkheid</t>
  </si>
  <si>
    <t>minimaal 9.000 € per jaar</t>
  </si>
  <si>
    <t>Brutomarge</t>
  </si>
  <si>
    <t>Overige leningen in het kader v.h. project - Winwinlening</t>
  </si>
  <si>
    <t>Overige leningen in het kader v.h. project - Banklening</t>
  </si>
  <si>
    <t>KAPITAALAFLOSSING</t>
  </si>
  <si>
    <t>Intrestvoet*</t>
  </si>
  <si>
    <t>*minimaal 1,25% en maximaal 2,50%</t>
  </si>
  <si>
    <t>AKP/stuk*</t>
  </si>
  <si>
    <t>Andere:</t>
  </si>
  <si>
    <t>Afschrijvingen jaar 1</t>
  </si>
  <si>
    <t>Totale jaarlijkse afschrijving</t>
  </si>
  <si>
    <t xml:space="preserve"> Het is de marge die overblijft voor het dekken (betalen) van de vaste kosten en eventueel voor het maken van winst</t>
  </si>
  <si>
    <t>Omzetprognose</t>
  </si>
  <si>
    <t xml:space="preserve"> TIJDSBESTEDING</t>
  </si>
  <si>
    <t xml:space="preserve"> Vergelijk je doodpuntomzet met jouw geschatte omzetprognose</t>
  </si>
  <si>
    <t>inclusief je eigen loon en de sociale lasten</t>
  </si>
  <si>
    <t xml:space="preserve">= omzet die je moet behalen om al je kosten te dekken, </t>
  </si>
  <si>
    <t>Andere te financieren kosten bij opstart</t>
  </si>
  <si>
    <t>winwinlening</t>
  </si>
  <si>
    <t>Huurwaarborg (geen btw)</t>
  </si>
  <si>
    <t>Totaal te financieren investeringen in jaar 2</t>
  </si>
  <si>
    <r>
      <rPr>
        <b/>
        <sz val="11"/>
        <color theme="0"/>
        <rFont val="Arial"/>
        <family val="2"/>
      </rPr>
      <t>Afschrijvingen</t>
    </r>
    <r>
      <rPr>
        <b/>
        <sz val="11"/>
        <rFont val="Arial"/>
        <family val="2"/>
      </rPr>
      <t xml:space="preserve"> jaar 2</t>
    </r>
  </si>
  <si>
    <r>
      <t xml:space="preserve">Afschrijvingen </t>
    </r>
    <r>
      <rPr>
        <b/>
        <sz val="11"/>
        <rFont val="Arial"/>
        <family val="2"/>
      </rPr>
      <t>jaar 1</t>
    </r>
  </si>
  <si>
    <r>
      <t xml:space="preserve">Andere te financieren kosten </t>
    </r>
    <r>
      <rPr>
        <b/>
        <sz val="11"/>
        <rFont val="Arial"/>
        <family val="2"/>
      </rPr>
      <t>bij opstart</t>
    </r>
  </si>
  <si>
    <r>
      <t xml:space="preserve">Totaal te financieren investeringen </t>
    </r>
    <r>
      <rPr>
        <b/>
        <sz val="11"/>
        <rFont val="Arial"/>
        <family val="2"/>
      </rPr>
      <t>bij opstart</t>
    </r>
  </si>
  <si>
    <t>ANDERE KOSTEN BIJ OPSTART</t>
  </si>
  <si>
    <t>DETAIL FINANCIERING</t>
  </si>
  <si>
    <r>
      <t xml:space="preserve">TOTAAL TE FINANCIEREN </t>
    </r>
    <r>
      <rPr>
        <b/>
        <sz val="11"/>
        <rFont val="Arial"/>
        <family val="2"/>
      </rPr>
      <t>BIJ OPSTART:</t>
    </r>
  </si>
  <si>
    <r>
      <t xml:space="preserve">Aflossing </t>
    </r>
    <r>
      <rPr>
        <sz val="9"/>
        <rFont val="Arial"/>
        <family val="2"/>
      </rPr>
      <t>(kapitaal +rente)</t>
    </r>
    <r>
      <rPr>
        <sz val="11"/>
        <rFont val="Arial"/>
        <family val="2"/>
      </rPr>
      <t xml:space="preserve">  jaar 1</t>
    </r>
  </si>
  <si>
    <r>
      <t xml:space="preserve">Aflossing </t>
    </r>
    <r>
      <rPr>
        <sz val="9"/>
        <rFont val="Arial"/>
        <family val="2"/>
      </rPr>
      <t xml:space="preserve">(kapitaal +rente) </t>
    </r>
    <r>
      <rPr>
        <sz val="11"/>
        <rFont val="Arial"/>
        <family val="2"/>
      </rPr>
      <t xml:space="preserve"> jaar 2</t>
    </r>
  </si>
  <si>
    <t>Looptijd in jaren*</t>
  </si>
  <si>
    <t>Totaal te financieren investeringen</t>
  </si>
  <si>
    <t>Totaal te financieren kosten bij opstart</t>
  </si>
  <si>
    <r>
      <t xml:space="preserve">TOTALE FINANCIERING </t>
    </r>
    <r>
      <rPr>
        <b/>
        <sz val="11"/>
        <rFont val="Arial"/>
        <family val="2"/>
      </rPr>
      <t>BIJ OPSTART:</t>
    </r>
  </si>
  <si>
    <t>A) Lening familieleden, kennissen,…</t>
  </si>
  <si>
    <t>B) Banklening</t>
  </si>
  <si>
    <r>
      <t xml:space="preserve">Aflossing </t>
    </r>
    <r>
      <rPr>
        <sz val="9"/>
        <rFont val="Arial"/>
        <family val="2"/>
      </rPr>
      <t>(rente)</t>
    </r>
    <r>
      <rPr>
        <sz val="11"/>
        <rFont val="Arial"/>
        <family val="2"/>
      </rPr>
      <t xml:space="preserve">  jaar 1</t>
    </r>
  </si>
  <si>
    <t>Omzet</t>
  </si>
  <si>
    <t>DIENSTEN EN DIVERSE GOEDEREN</t>
  </si>
  <si>
    <t>KOSTEN  PERSONEEL</t>
  </si>
  <si>
    <t>AFSCHRIJVINGEN</t>
  </si>
  <si>
    <t>FINANCIELE KOSTEN</t>
  </si>
  <si>
    <t>- VARIABELE KOSTEN</t>
  </si>
  <si>
    <t>- VASTE KOSTEN</t>
  </si>
  <si>
    <t>+ Financiële opbrengsten</t>
  </si>
  <si>
    <t>- Financiële kosten</t>
  </si>
  <si>
    <t>RESULTAAT VOOR BELASTING</t>
  </si>
  <si>
    <t>Gemiddelde brutomarge</t>
  </si>
  <si>
    <r>
      <rPr>
        <b/>
        <i/>
        <sz val="9"/>
        <rFont val="Arial"/>
        <family val="2"/>
      </rPr>
      <t>Brutomarge of contributiemarge</t>
    </r>
    <r>
      <rPr>
        <i/>
        <sz val="9"/>
        <rFont val="Arial"/>
        <family val="2"/>
      </rPr>
      <t xml:space="preserve"> = de verkoopprijs verminderd met de variabele kosten.</t>
    </r>
  </si>
  <si>
    <r>
      <rPr>
        <b/>
        <sz val="11"/>
        <rFont val="Arial"/>
        <family val="2"/>
      </rPr>
      <t>Doodpuntomzet</t>
    </r>
    <r>
      <rPr>
        <sz val="11"/>
        <rFont val="Arial"/>
        <family val="2"/>
      </rPr>
      <t xml:space="preserve"> (per jaar)</t>
    </r>
  </si>
  <si>
    <t>maand</t>
  </si>
  <si>
    <t xml:space="preserve">week </t>
  </si>
  <si>
    <t>Product</t>
  </si>
  <si>
    <t>jaar</t>
  </si>
  <si>
    <t>DOODPUNTOMZET JAAR 1 PER:</t>
  </si>
  <si>
    <t>DOODPUNTOMZET JAAR 2 PER:</t>
  </si>
  <si>
    <t>+ Afschrijvingen</t>
  </si>
  <si>
    <t>- Kapitaalaflossing</t>
  </si>
  <si>
    <t>stuks/dag</t>
  </si>
  <si>
    <t>Kies je sociaal verzekeringsfonds</t>
  </si>
  <si>
    <t>Xerius</t>
  </si>
  <si>
    <t>Beheerskosten sociale bijdrage</t>
  </si>
  <si>
    <t xml:space="preserve">Oprichtingskosten </t>
  </si>
  <si>
    <t>Vennootschapsbijdrage</t>
  </si>
  <si>
    <t>Vergoeding zaakvoerder</t>
  </si>
  <si>
    <t>Bruto Bezoldiging (op jaarbasis)</t>
  </si>
  <si>
    <t>CASH FLOW VAN HET BOEKJAAR</t>
  </si>
  <si>
    <t>Liquide middelen</t>
  </si>
  <si>
    <t>TOTALE CASH FLOW</t>
  </si>
  <si>
    <t>*Vennootschapsbelasting: deze berekening houdt geen rekening met de overige bewerkingen van de vennootschapsbelasting</t>
  </si>
  <si>
    <t>en eventuele verminderde tarieven</t>
  </si>
  <si>
    <t>- Belastingen op het resultaat*</t>
  </si>
  <si>
    <t>- vorige verliezen</t>
  </si>
  <si>
    <t>+ verworpen uitgaven</t>
  </si>
  <si>
    <t>stuks/maand</t>
  </si>
  <si>
    <t xml:space="preserve">Brutomarge inclusief BTW </t>
  </si>
  <si>
    <t xml:space="preserve">Huurwaarborg </t>
  </si>
  <si>
    <t>Overige Sumup/Payconiq</t>
  </si>
  <si>
    <t>Jaar 3</t>
  </si>
  <si>
    <t>JAAR 3</t>
  </si>
  <si>
    <t>Sabam + billijke vergoeding</t>
  </si>
  <si>
    <t>per persoon</t>
  </si>
  <si>
    <t>met 1 kind ten laste</t>
  </si>
  <si>
    <t>Aandeel omzet</t>
  </si>
  <si>
    <t>Gemeentebelasting</t>
  </si>
  <si>
    <t>BELASTINGSCHIJVEN AJ 2022</t>
  </si>
  <si>
    <t>Onkosten verplaatsing</t>
  </si>
  <si>
    <t>C) Crowdlending</t>
  </si>
  <si>
    <t>EXPLOITATIEOPBRENGSTEN</t>
  </si>
  <si>
    <t>Andere exploitatiekosten</t>
  </si>
  <si>
    <t>= EXPLOITATIERESULTAAT</t>
  </si>
  <si>
    <r>
      <rPr>
        <b/>
        <sz val="11"/>
        <color theme="0"/>
        <rFont val="Arial"/>
        <family val="2"/>
      </rPr>
      <t>Afschrijvingen</t>
    </r>
    <r>
      <rPr>
        <b/>
        <sz val="11"/>
        <rFont val="Arial"/>
        <family val="2"/>
      </rPr>
      <t xml:space="preserve"> jaar 3</t>
    </r>
  </si>
  <si>
    <t>Totaal te financieren investeringen in jaar 3</t>
  </si>
  <si>
    <t>Sociale media advertenties</t>
  </si>
  <si>
    <t>Abonnement mailingsoftware</t>
  </si>
  <si>
    <t>Website (hosting, domeinnaam, aanpassing)</t>
  </si>
  <si>
    <t>Logo, huisstijl, …</t>
  </si>
  <si>
    <t>Mailingsoftware (Mailchimp, ActiveCampaign, …)</t>
  </si>
  <si>
    <t>Drukwerk, promomateriaal</t>
  </si>
  <si>
    <t>Evenementen, beurzen, …</t>
  </si>
  <si>
    <t>Abonnementen software</t>
  </si>
  <si>
    <t>Vergunningen</t>
  </si>
  <si>
    <t>Acerta</t>
  </si>
  <si>
    <t>Securex</t>
  </si>
  <si>
    <t>Attentia</t>
  </si>
  <si>
    <t>Groep S</t>
  </si>
  <si>
    <t>Liantis</t>
  </si>
  <si>
    <t>Multipen</t>
  </si>
  <si>
    <t>Partena</t>
  </si>
  <si>
    <t>BALANS</t>
  </si>
  <si>
    <t>ACTIVA</t>
  </si>
  <si>
    <t>PASSIVA</t>
  </si>
  <si>
    <t>Vaste Activa</t>
  </si>
  <si>
    <t>Eigen Vermogen</t>
  </si>
  <si>
    <t>I. Oprichtingskosten</t>
  </si>
  <si>
    <t>I. Inbreng eigen middelen</t>
  </si>
  <si>
    <t>II. Immateriële Vaste Activa</t>
  </si>
  <si>
    <t>Totaal Eigen Vermogen</t>
  </si>
  <si>
    <t>III. Materiële Vaste Activa</t>
  </si>
  <si>
    <t>Vreemd Vermogen</t>
  </si>
  <si>
    <t>A. Terreinen en Gebouwen</t>
  </si>
  <si>
    <t>B. Installaties, Machines en Uitrusting</t>
  </si>
  <si>
    <t>Investeringskrediet</t>
  </si>
  <si>
    <t>Hard- en Software</t>
  </si>
  <si>
    <t>C. Meubilair en Rollend Materieel</t>
  </si>
  <si>
    <t>Leveranciersschulden</t>
  </si>
  <si>
    <t>D. Leasing en soortgelijke rechten</t>
  </si>
  <si>
    <t>Totaal Vreemd Vermogen</t>
  </si>
  <si>
    <t>E. Overige materiële Vaste Activa</t>
  </si>
  <si>
    <t>IV. Financiële Vaste Activa</t>
  </si>
  <si>
    <t>Totaal Vaste Activa</t>
  </si>
  <si>
    <t>Vlottende Activa</t>
  </si>
  <si>
    <t>VI. Voorraden</t>
  </si>
  <si>
    <t>VII. Vorderingen op ten hoogste 1 jaar</t>
  </si>
  <si>
    <t>A. Handelsvorderingen</t>
  </si>
  <si>
    <t>B. Overige vorderingen</t>
  </si>
  <si>
    <t>IX. Liquide Middelen</t>
  </si>
  <si>
    <t>Totaal Vlottende Activa</t>
  </si>
  <si>
    <t>Totaal der Activa</t>
  </si>
  <si>
    <t>Totaal der Passiva</t>
  </si>
  <si>
    <t>Totaal actief MOET gelijk zijn aan totaal passief</t>
  </si>
  <si>
    <t>Leveringen aan de onderneming/vereniging</t>
  </si>
  <si>
    <t>niet voor vzw's</t>
  </si>
  <si>
    <t>Vrijwilligersvergoeding</t>
  </si>
  <si>
    <t>Subsidies</t>
  </si>
  <si>
    <t>Giften</t>
  </si>
  <si>
    <t>Eigen inkomsten</t>
  </si>
  <si>
    <t>Inbreng in natura</t>
  </si>
  <si>
    <t>Reserves</t>
  </si>
  <si>
    <t>Crowdfunding (lening)</t>
  </si>
  <si>
    <t>Andere financiering</t>
  </si>
  <si>
    <t>Win-winlening</t>
  </si>
  <si>
    <t>Immateriële activa</t>
  </si>
  <si>
    <t>= BRUTOWINST</t>
  </si>
  <si>
    <t>Eigen inkomstenbron 1</t>
  </si>
  <si>
    <t>Eigen inkomstenbron 2</t>
  </si>
  <si>
    <t>Eigen inkomstenbron 3</t>
  </si>
  <si>
    <t>Eigen inkomstenbron 4</t>
  </si>
  <si>
    <t>Eigen inkomstenbron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</si>
</sst>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&quot;€&quot;\ #,##0.00"/>
    <numFmt numFmtId="165" formatCode="_-[$€]\ * #,##0.00_-;_-[$€]\ * #,##0.00\-;_-[$€]\ * &quot;-&quot;??_-;_-@_-"/>
    <numFmt numFmtId="166" formatCode="&quot;€&quot;\ #,##0"/>
    <numFmt numFmtId="167" formatCode="[$€-2]\ #,##0.00"/>
    <numFmt numFmtId="168" formatCode="_-* #,##0.00\ &quot;€&quot;_-;\-* #,##0.00\ &quot;€&quot;_-;_-* &quot;-&quot;??\ &quot;€&quot;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2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u/>
      <sz val="10"/>
      <name val="Trebuchet MS"/>
      <family val="2"/>
    </font>
    <font>
      <b/>
      <sz val="8"/>
      <color indexed="9"/>
      <name val="Trebuchet MS"/>
      <family val="2"/>
    </font>
    <font>
      <b/>
      <u/>
      <sz val="8"/>
      <color indexed="9"/>
      <name val="Trebuchet MS"/>
      <family val="2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rgb="FF00B050"/>
      <name val="Trebuchet MS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i/>
      <sz val="11"/>
      <color theme="1" tint="0.49998474074526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E63233"/>
      <name val="Arial"/>
      <family val="2"/>
    </font>
    <font>
      <sz val="10"/>
      <color theme="1"/>
      <name val="Arial"/>
      <family val="2"/>
    </font>
    <font>
      <b/>
      <sz val="11"/>
      <color rgb="FFE63233"/>
      <name val="Arial"/>
      <family val="2"/>
    </font>
    <font>
      <sz val="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632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</fills>
  <borders count="99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1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6" xfId="0" applyFont="1" applyBorder="1"/>
    <xf numFmtId="0" fontId="6" fillId="0" borderId="7" xfId="0" applyFont="1" applyBorder="1"/>
    <xf numFmtId="164" fontId="6" fillId="0" borderId="6" xfId="0" applyNumberFormat="1" applyFont="1" applyBorder="1"/>
    <xf numFmtId="164" fontId="6" fillId="0" borderId="0" xfId="0" applyNumberFormat="1" applyFont="1"/>
    <xf numFmtId="9" fontId="6" fillId="0" borderId="0" xfId="0" applyNumberFormat="1" applyFont="1"/>
    <xf numFmtId="164" fontId="6" fillId="0" borderId="7" xfId="0" applyNumberFormat="1" applyFont="1" applyBorder="1"/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8" xfId="0" applyNumberFormat="1" applyFont="1" applyBorder="1"/>
    <xf numFmtId="164" fontId="6" fillId="0" borderId="9" xfId="0" applyNumberFormat="1" applyFont="1" applyBorder="1" applyAlignment="1">
      <alignment horizontal="right" wrapText="1"/>
    </xf>
    <xf numFmtId="9" fontId="6" fillId="0" borderId="9" xfId="0" applyNumberFormat="1" applyFont="1" applyBorder="1" applyAlignment="1">
      <alignment wrapText="1"/>
    </xf>
    <xf numFmtId="0" fontId="6" fillId="0" borderId="10" xfId="0" applyFont="1" applyBorder="1"/>
    <xf numFmtId="4" fontId="5" fillId="0" borderId="0" xfId="0" applyNumberFormat="1" applyFont="1"/>
    <xf numFmtId="4" fontId="8" fillId="0" borderId="0" xfId="0" applyNumberFormat="1" applyFont="1"/>
    <xf numFmtId="4" fontId="6" fillId="0" borderId="0" xfId="0" applyNumberFormat="1" applyFont="1"/>
    <xf numFmtId="4" fontId="8" fillId="0" borderId="0" xfId="0" applyNumberFormat="1" applyFont="1" applyAlignment="1">
      <alignment wrapText="1"/>
    </xf>
    <xf numFmtId="0" fontId="5" fillId="0" borderId="21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6" borderId="0" xfId="0" applyFont="1" applyFill="1"/>
    <xf numFmtId="165" fontId="17" fillId="7" borderId="65" xfId="1" applyFont="1" applyFill="1" applyBorder="1"/>
    <xf numFmtId="0" fontId="18" fillId="5" borderId="0" xfId="0" applyFont="1" applyFill="1"/>
    <xf numFmtId="165" fontId="17" fillId="0" borderId="65" xfId="1" applyFont="1" applyBorder="1"/>
    <xf numFmtId="0" fontId="16" fillId="0" borderId="21" xfId="0" applyFont="1" applyBorder="1" applyAlignment="1">
      <alignment horizontal="center"/>
    </xf>
    <xf numFmtId="0" fontId="15" fillId="9" borderId="0" xfId="0" applyFont="1" applyFill="1"/>
    <xf numFmtId="165" fontId="19" fillId="6" borderId="65" xfId="1" applyFont="1" applyFill="1" applyBorder="1"/>
    <xf numFmtId="0" fontId="18" fillId="10" borderId="0" xfId="0" applyFont="1" applyFill="1"/>
    <xf numFmtId="165" fontId="20" fillId="10" borderId="67" xfId="1" applyFont="1" applyFill="1" applyBorder="1"/>
    <xf numFmtId="0" fontId="9" fillId="0" borderId="21" xfId="0" applyFont="1" applyBorder="1"/>
    <xf numFmtId="0" fontId="6" fillId="0" borderId="68" xfId="0" applyFont="1" applyBorder="1"/>
    <xf numFmtId="0" fontId="9" fillId="7" borderId="27" xfId="0" applyFont="1" applyFill="1" applyBorder="1" applyAlignment="1">
      <alignment vertical="top"/>
    </xf>
    <xf numFmtId="44" fontId="17" fillId="5" borderId="66" xfId="0" applyNumberFormat="1" applyFont="1" applyFill="1" applyBorder="1"/>
    <xf numFmtId="44" fontId="11" fillId="0" borderId="0" xfId="0" applyNumberFormat="1" applyFont="1"/>
    <xf numFmtId="44" fontId="17" fillId="0" borderId="65" xfId="1" applyNumberFormat="1" applyFont="1" applyBorder="1"/>
    <xf numFmtId="44" fontId="18" fillId="5" borderId="0" xfId="0" applyNumberFormat="1" applyFont="1" applyFill="1"/>
    <xf numFmtId="44" fontId="17" fillId="5" borderId="65" xfId="1" applyNumberFormat="1" applyFont="1" applyFill="1" applyBorder="1"/>
    <xf numFmtId="44" fontId="18" fillId="7" borderId="0" xfId="0" applyNumberFormat="1" applyFont="1" applyFill="1"/>
    <xf numFmtId="44" fontId="17" fillId="7" borderId="65" xfId="1" applyNumberFormat="1" applyFont="1" applyFill="1" applyBorder="1"/>
    <xf numFmtId="44" fontId="6" fillId="0" borderId="34" xfId="0" applyNumberFormat="1" applyFont="1" applyBorder="1"/>
    <xf numFmtId="44" fontId="18" fillId="7" borderId="39" xfId="0" applyNumberFormat="1" applyFont="1" applyFill="1" applyBorder="1"/>
    <xf numFmtId="44" fontId="6" fillId="0" borderId="64" xfId="0" applyNumberFormat="1" applyFont="1" applyBorder="1" applyAlignment="1">
      <alignment horizontal="left" vertical="top"/>
    </xf>
    <xf numFmtId="44" fontId="11" fillId="11" borderId="0" xfId="0" applyNumberFormat="1" applyFont="1" applyFill="1"/>
    <xf numFmtId="44" fontId="19" fillId="11" borderId="65" xfId="1" applyNumberFormat="1" applyFont="1" applyFill="1" applyBorder="1"/>
    <xf numFmtId="165" fontId="17" fillId="0" borderId="66" xfId="1" applyFont="1" applyBorder="1"/>
    <xf numFmtId="44" fontId="17" fillId="0" borderId="66" xfId="1" applyNumberFormat="1" applyFont="1" applyBorder="1"/>
    <xf numFmtId="44" fontId="17" fillId="5" borderId="66" xfId="1" applyNumberFormat="1" applyFont="1" applyFill="1" applyBorder="1"/>
    <xf numFmtId="44" fontId="17" fillId="7" borderId="66" xfId="1" applyNumberFormat="1" applyFont="1" applyFill="1" applyBorder="1"/>
    <xf numFmtId="44" fontId="19" fillId="11" borderId="66" xfId="1" applyNumberFormat="1" applyFont="1" applyFill="1" applyBorder="1"/>
    <xf numFmtId="165" fontId="20" fillId="10" borderId="69" xfId="1" applyFont="1" applyFill="1" applyBorder="1"/>
    <xf numFmtId="0" fontId="17" fillId="0" borderId="70" xfId="0" applyFont="1" applyBorder="1"/>
    <xf numFmtId="165" fontId="19" fillId="6" borderId="70" xfId="1" applyFont="1" applyFill="1" applyBorder="1"/>
    <xf numFmtId="44" fontId="17" fillId="8" borderId="70" xfId="0" applyNumberFormat="1" applyFont="1" applyFill="1" applyBorder="1"/>
    <xf numFmtId="168" fontId="17" fillId="0" borderId="70" xfId="0" applyNumberFormat="1" applyFont="1" applyBorder="1"/>
    <xf numFmtId="44" fontId="17" fillId="5" borderId="70" xfId="0" applyNumberFormat="1" applyFont="1" applyFill="1" applyBorder="1"/>
    <xf numFmtId="44" fontId="17" fillId="0" borderId="70" xfId="1" applyNumberFormat="1" applyFont="1" applyBorder="1"/>
    <xf numFmtId="44" fontId="17" fillId="7" borderId="70" xfId="1" applyNumberFormat="1" applyFont="1" applyFill="1" applyBorder="1"/>
    <xf numFmtId="44" fontId="17" fillId="0" borderId="70" xfId="0" applyNumberFormat="1" applyFont="1" applyBorder="1"/>
    <xf numFmtId="44" fontId="19" fillId="4" borderId="70" xfId="1" applyNumberFormat="1" applyFont="1" applyFill="1" applyBorder="1"/>
    <xf numFmtId="165" fontId="20" fillId="4" borderId="71" xfId="1" applyFont="1" applyFill="1" applyBorder="1"/>
    <xf numFmtId="0" fontId="0" fillId="0" borderId="0" xfId="0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26" xfId="0" applyFont="1" applyBorder="1"/>
    <xf numFmtId="0" fontId="23" fillId="0" borderId="36" xfId="0" applyFont="1" applyBorder="1"/>
    <xf numFmtId="0" fontId="23" fillId="0" borderId="17" xfId="0" applyFont="1" applyBorder="1" applyAlignment="1">
      <alignment horizontal="center"/>
    </xf>
    <xf numFmtId="0" fontId="23" fillId="0" borderId="37" xfId="0" applyFont="1" applyBorder="1"/>
    <xf numFmtId="0" fontId="23" fillId="0" borderId="20" xfId="0" applyFont="1" applyBorder="1" applyAlignment="1">
      <alignment horizontal="center"/>
    </xf>
    <xf numFmtId="0" fontId="24" fillId="0" borderId="55" xfId="0" applyFont="1" applyBorder="1"/>
    <xf numFmtId="0" fontId="23" fillId="0" borderId="42" xfId="0" applyFont="1" applyBorder="1"/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27" xfId="0" applyFont="1" applyBorder="1"/>
    <xf numFmtId="0" fontId="23" fillId="0" borderId="58" xfId="0" applyFont="1" applyBorder="1"/>
    <xf numFmtId="167" fontId="23" fillId="0" borderId="59" xfId="0" applyNumberFormat="1" applyFont="1" applyBorder="1" applyAlignment="1">
      <alignment horizontal="center" vertical="top" wrapText="1"/>
    </xf>
    <xf numFmtId="0" fontId="23" fillId="0" borderId="28" xfId="0" applyFont="1" applyBorder="1"/>
    <xf numFmtId="0" fontId="23" fillId="0" borderId="12" xfId="0" applyFont="1" applyBorder="1"/>
    <xf numFmtId="167" fontId="23" fillId="0" borderId="17" xfId="0" applyNumberFormat="1" applyFont="1" applyBorder="1" applyAlignment="1">
      <alignment horizontal="center" vertical="top" wrapText="1"/>
    </xf>
    <xf numFmtId="0" fontId="24" fillId="0" borderId="29" xfId="0" applyFont="1" applyBorder="1"/>
    <xf numFmtId="0" fontId="24" fillId="0" borderId="60" xfId="0" applyFont="1" applyBorder="1"/>
    <xf numFmtId="167" fontId="24" fillId="0" borderId="61" xfId="0" applyNumberFormat="1" applyFont="1" applyBorder="1" applyAlignment="1">
      <alignment horizontal="center" vertical="top" wrapText="1"/>
    </xf>
    <xf numFmtId="0" fontId="24" fillId="0" borderId="27" xfId="0" applyFont="1" applyBorder="1"/>
    <xf numFmtId="0" fontId="23" fillId="0" borderId="59" xfId="0" applyFont="1" applyBorder="1"/>
    <xf numFmtId="0" fontId="23" fillId="0" borderId="34" xfId="0" applyFont="1" applyBorder="1"/>
    <xf numFmtId="167" fontId="23" fillId="0" borderId="20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left" indent="3"/>
    </xf>
    <xf numFmtId="0" fontId="23" fillId="0" borderId="19" xfId="0" applyFont="1" applyBorder="1"/>
    <xf numFmtId="0" fontId="21" fillId="0" borderId="48" xfId="0" applyFont="1" applyBorder="1" applyAlignment="1">
      <alignment horizontal="center" vertical="center" wrapText="1"/>
    </xf>
    <xf numFmtId="167" fontId="23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45" xfId="0" applyFont="1" applyBorder="1"/>
    <xf numFmtId="0" fontId="24" fillId="0" borderId="51" xfId="0" applyFont="1" applyBorder="1"/>
    <xf numFmtId="167" fontId="24" fillId="0" borderId="63" xfId="0" applyNumberFormat="1" applyFont="1" applyBorder="1" applyAlignment="1">
      <alignment horizontal="center" vertical="top" wrapText="1"/>
    </xf>
    <xf numFmtId="0" fontId="23" fillId="0" borderId="38" xfId="0" applyFont="1" applyBorder="1"/>
    <xf numFmtId="0" fontId="23" fillId="0" borderId="0" xfId="0" applyFont="1"/>
    <xf numFmtId="167" fontId="23" fillId="0" borderId="64" xfId="0" applyNumberFormat="1" applyFont="1" applyBorder="1" applyAlignment="1">
      <alignment horizontal="center" vertical="top" wrapText="1"/>
    </xf>
    <xf numFmtId="0" fontId="24" fillId="0" borderId="0" xfId="0" applyFont="1"/>
    <xf numFmtId="167" fontId="24" fillId="0" borderId="64" xfId="0" applyNumberFormat="1" applyFont="1" applyBorder="1" applyAlignment="1">
      <alignment horizontal="center" vertical="top" wrapText="1"/>
    </xf>
    <xf numFmtId="0" fontId="24" fillId="0" borderId="18" xfId="0" quotePrefix="1" applyFont="1" applyBorder="1"/>
    <xf numFmtId="0" fontId="24" fillId="0" borderId="19" xfId="0" applyFont="1" applyBorder="1"/>
    <xf numFmtId="167" fontId="24" fillId="0" borderId="48" xfId="0" applyNumberFormat="1" applyFont="1" applyBorder="1" applyAlignment="1">
      <alignment horizontal="center" vertical="top" wrapText="1"/>
    </xf>
    <xf numFmtId="0" fontId="23" fillId="0" borderId="11" xfId="0" quotePrefix="1" applyFont="1" applyBorder="1"/>
    <xf numFmtId="0" fontId="25" fillId="0" borderId="12" xfId="0" applyFont="1" applyBorder="1"/>
    <xf numFmtId="167" fontId="23" fillId="3" borderId="17" xfId="0" applyNumberFormat="1" applyFont="1" applyFill="1" applyBorder="1" applyAlignment="1">
      <alignment horizontal="center" vertical="top" wrapText="1"/>
    </xf>
    <xf numFmtId="0" fontId="24" fillId="0" borderId="11" xfId="0" quotePrefix="1" applyFont="1" applyBorder="1"/>
    <xf numFmtId="0" fontId="26" fillId="0" borderId="11" xfId="0" quotePrefix="1" applyFont="1" applyBorder="1"/>
    <xf numFmtId="0" fontId="27" fillId="0" borderId="12" xfId="0" applyFont="1" applyBorder="1"/>
    <xf numFmtId="167" fontId="27" fillId="0" borderId="17" xfId="0" applyNumberFormat="1" applyFont="1" applyBorder="1" applyAlignment="1">
      <alignment horizontal="center" vertical="top" wrapText="1"/>
    </xf>
    <xf numFmtId="0" fontId="28" fillId="0" borderId="0" xfId="0" applyFont="1"/>
    <xf numFmtId="167" fontId="23" fillId="4" borderId="17" xfId="0" applyNumberFormat="1" applyFont="1" applyFill="1" applyBorder="1" applyAlignment="1">
      <alignment horizontal="center" vertical="top" wrapText="1"/>
    </xf>
    <xf numFmtId="167" fontId="23" fillId="3" borderId="48" xfId="0" applyNumberFormat="1" applyFont="1" applyFill="1" applyBorder="1" applyAlignment="1">
      <alignment horizontal="center" vertical="top" wrapText="1"/>
    </xf>
    <xf numFmtId="167" fontId="23" fillId="4" borderId="63" xfId="0" applyNumberFormat="1" applyFont="1" applyFill="1" applyBorder="1" applyAlignment="1">
      <alignment horizontal="center" vertical="top" wrapText="1"/>
    </xf>
    <xf numFmtId="167" fontId="23" fillId="4" borderId="50" xfId="0" applyNumberFormat="1" applyFont="1" applyFill="1" applyBorder="1" applyAlignment="1">
      <alignment horizontal="center" vertical="top" wrapText="1"/>
    </xf>
    <xf numFmtId="167" fontId="23" fillId="3" borderId="20" xfId="0" applyNumberFormat="1" applyFont="1" applyFill="1" applyBorder="1" applyAlignment="1">
      <alignment horizontal="center" vertical="top" wrapText="1"/>
    </xf>
    <xf numFmtId="167" fontId="9" fillId="0" borderId="21" xfId="0" applyNumberFormat="1" applyFont="1" applyBorder="1"/>
    <xf numFmtId="0" fontId="29" fillId="0" borderId="0" xfId="0" applyFont="1"/>
    <xf numFmtId="0" fontId="30" fillId="0" borderId="49" xfId="0" applyFont="1" applyBorder="1"/>
    <xf numFmtId="0" fontId="30" fillId="3" borderId="48" xfId="0" applyFont="1" applyFill="1" applyBorder="1"/>
    <xf numFmtId="0" fontId="30" fillId="3" borderId="17" xfId="0" applyFont="1" applyFill="1" applyBorder="1"/>
    <xf numFmtId="0" fontId="23" fillId="3" borderId="17" xfId="0" applyFont="1" applyFill="1" applyBorder="1"/>
    <xf numFmtId="0" fontId="21" fillId="3" borderId="0" xfId="0" applyFont="1" applyFill="1"/>
    <xf numFmtId="0" fontId="0" fillId="3" borderId="0" xfId="0" applyFill="1"/>
    <xf numFmtId="165" fontId="19" fillId="9" borderId="72" xfId="1" applyFont="1" applyFill="1" applyBorder="1"/>
    <xf numFmtId="165" fontId="19" fillId="9" borderId="73" xfId="1" applyFont="1" applyFill="1" applyBorder="1"/>
    <xf numFmtId="0" fontId="16" fillId="0" borderId="63" xfId="0" applyFont="1" applyBorder="1" applyAlignment="1">
      <alignment horizontal="center"/>
    </xf>
    <xf numFmtId="165" fontId="19" fillId="4" borderId="74" xfId="1" applyFont="1" applyFill="1" applyBorder="1"/>
    <xf numFmtId="0" fontId="16" fillId="0" borderId="75" xfId="0" applyFont="1" applyBorder="1" applyAlignment="1">
      <alignment horizontal="center"/>
    </xf>
    <xf numFmtId="3" fontId="6" fillId="0" borderId="22" xfId="0" applyNumberFormat="1" applyFont="1" applyBorder="1" applyAlignment="1">
      <alignment horizontal="center" vertical="top"/>
    </xf>
    <xf numFmtId="0" fontId="6" fillId="0" borderId="62" xfId="0" applyFont="1" applyBorder="1" applyAlignment="1">
      <alignment vertical="top"/>
    </xf>
    <xf numFmtId="0" fontId="6" fillId="0" borderId="76" xfId="0" applyFont="1" applyBorder="1" applyAlignment="1">
      <alignment vertical="top"/>
    </xf>
    <xf numFmtId="1" fontId="32" fillId="0" borderId="14" xfId="0" applyNumberFormat="1" applyFont="1" applyBorder="1" applyAlignment="1">
      <alignment vertical="center" wrapText="1"/>
    </xf>
    <xf numFmtId="10" fontId="32" fillId="0" borderId="15" xfId="0" applyNumberFormat="1" applyFont="1" applyBorder="1" applyAlignment="1">
      <alignment vertical="center" wrapText="1"/>
    </xf>
    <xf numFmtId="0" fontId="32" fillId="3" borderId="14" xfId="0" applyFont="1" applyFill="1" applyBorder="1" applyAlignment="1">
      <alignment vertical="center" wrapText="1"/>
    </xf>
    <xf numFmtId="0" fontId="33" fillId="0" borderId="2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7" fillId="0" borderId="0" xfId="0" applyFont="1"/>
    <xf numFmtId="0" fontId="34" fillId="0" borderId="0" xfId="0" applyFont="1" applyAlignment="1">
      <alignment horizontal="center" vertical="center" wrapText="1"/>
    </xf>
    <xf numFmtId="0" fontId="32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/>
    </xf>
    <xf numFmtId="0" fontId="32" fillId="3" borderId="14" xfId="0" applyFont="1" applyFill="1" applyBorder="1" applyAlignment="1">
      <alignment vertical="center"/>
    </xf>
    <xf numFmtId="1" fontId="32" fillId="3" borderId="14" xfId="0" applyNumberFormat="1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" fontId="33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4" fontId="32" fillId="0" borderId="0" xfId="0" applyNumberFormat="1" applyFont="1" applyAlignment="1">
      <alignment vertical="center"/>
    </xf>
    <xf numFmtId="4" fontId="32" fillId="0" borderId="43" xfId="0" applyNumberFormat="1" applyFont="1" applyBorder="1" applyAlignment="1">
      <alignment horizontal="left" vertical="center"/>
    </xf>
    <xf numFmtId="4" fontId="32" fillId="0" borderId="17" xfId="0" applyNumberFormat="1" applyFont="1" applyBorder="1" applyAlignment="1">
      <alignment vertical="center"/>
    </xf>
    <xf numFmtId="0" fontId="36" fillId="2" borderId="11" xfId="0" applyFont="1" applyFill="1" applyBorder="1" applyAlignment="1">
      <alignment horizontal="left" vertical="center" wrapText="1"/>
    </xf>
    <xf numFmtId="0" fontId="33" fillId="0" borderId="55" xfId="0" applyFont="1" applyBorder="1" applyAlignment="1">
      <alignment vertical="center"/>
    </xf>
    <xf numFmtId="0" fontId="37" fillId="0" borderId="78" xfId="0" applyFont="1" applyBorder="1"/>
    <xf numFmtId="0" fontId="37" fillId="0" borderId="68" xfId="0" applyFont="1" applyBorder="1"/>
    <xf numFmtId="0" fontId="37" fillId="0" borderId="79" xfId="0" applyFont="1" applyBorder="1"/>
    <xf numFmtId="0" fontId="32" fillId="0" borderId="22" xfId="0" applyFont="1" applyBorder="1" applyAlignment="1">
      <alignment vertical="center"/>
    </xf>
    <xf numFmtId="3" fontId="33" fillId="4" borderId="23" xfId="0" applyNumberFormat="1" applyFont="1" applyFill="1" applyBorder="1" applyAlignment="1">
      <alignment vertical="center"/>
    </xf>
    <xf numFmtId="10" fontId="33" fillId="3" borderId="23" xfId="0" applyNumberFormat="1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40" fillId="0" borderId="68" xfId="0" applyFont="1" applyBorder="1" applyAlignment="1">
      <alignment vertical="center"/>
    </xf>
    <xf numFmtId="4" fontId="33" fillId="0" borderId="79" xfId="0" applyNumberFormat="1" applyFont="1" applyBorder="1" applyAlignment="1">
      <alignment vertical="center"/>
    </xf>
    <xf numFmtId="4" fontId="33" fillId="3" borderId="23" xfId="0" applyNumberFormat="1" applyFont="1" applyFill="1" applyBorder="1" applyAlignment="1">
      <alignment vertical="center"/>
    </xf>
    <xf numFmtId="10" fontId="33" fillId="0" borderId="23" xfId="0" applyNumberFormat="1" applyFont="1" applyBorder="1" applyAlignment="1">
      <alignment vertical="center"/>
    </xf>
    <xf numFmtId="0" fontId="40" fillId="0" borderId="54" xfId="0" applyFont="1" applyBorder="1" applyAlignment="1">
      <alignment vertical="center"/>
    </xf>
    <xf numFmtId="0" fontId="37" fillId="0" borderId="80" xfId="0" applyFont="1" applyBorder="1"/>
    <xf numFmtId="0" fontId="32" fillId="0" borderId="17" xfId="0" applyFont="1" applyBorder="1" applyAlignment="1">
      <alignment vertical="center"/>
    </xf>
    <xf numFmtId="0" fontId="37" fillId="0" borderId="17" xfId="0" applyFont="1" applyBorder="1"/>
    <xf numFmtId="4" fontId="42" fillId="0" borderId="0" xfId="0" applyNumberFormat="1" applyFont="1" applyAlignment="1">
      <alignment vertical="center"/>
    </xf>
    <xf numFmtId="0" fontId="36" fillId="0" borderId="36" xfId="0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vertical="center"/>
    </xf>
    <xf numFmtId="0" fontId="44" fillId="0" borderId="21" xfId="0" applyFont="1" applyBorder="1"/>
    <xf numFmtId="4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0" fontId="34" fillId="0" borderId="0" xfId="0" applyFont="1"/>
    <xf numFmtId="0" fontId="32" fillId="0" borderId="0" xfId="0" applyFont="1"/>
    <xf numFmtId="4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5" fillId="0" borderId="0" xfId="0" applyFont="1"/>
    <xf numFmtId="0" fontId="42" fillId="0" borderId="0" xfId="0" applyFont="1"/>
    <xf numFmtId="0" fontId="36" fillId="0" borderId="0" xfId="0" applyFont="1" applyAlignment="1">
      <alignment vertical="top"/>
    </xf>
    <xf numFmtId="4" fontId="36" fillId="0" borderId="39" xfId="0" applyNumberFormat="1" applyFont="1" applyBorder="1" applyAlignment="1">
      <alignment horizontal="right"/>
    </xf>
    <xf numFmtId="4" fontId="36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left"/>
    </xf>
    <xf numFmtId="4" fontId="32" fillId="0" borderId="0" xfId="0" applyNumberFormat="1" applyFont="1" applyAlignment="1">
      <alignment horizontal="left" vertical="top"/>
    </xf>
    <xf numFmtId="4" fontId="36" fillId="0" borderId="0" xfId="0" applyNumberFormat="1" applyFont="1" applyAlignment="1">
      <alignment horizontal="left" vertical="top"/>
    </xf>
    <xf numFmtId="4" fontId="32" fillId="4" borderId="17" xfId="0" applyNumberFormat="1" applyFont="1" applyFill="1" applyBorder="1" applyAlignment="1">
      <alignment horizontal="right" vertical="top"/>
    </xf>
    <xf numFmtId="4" fontId="35" fillId="0" borderId="0" xfId="0" applyNumberFormat="1" applyFont="1"/>
    <xf numFmtId="4" fontId="32" fillId="0" borderId="0" xfId="0" applyNumberFormat="1" applyFont="1" applyAlignment="1">
      <alignment horizontal="left"/>
    </xf>
    <xf numFmtId="4" fontId="32" fillId="0" borderId="20" xfId="0" applyNumberFormat="1" applyFont="1" applyBorder="1" applyAlignment="1">
      <alignment horizontal="right" vertical="top"/>
    </xf>
    <xf numFmtId="4" fontId="42" fillId="0" borderId="0" xfId="0" applyNumberFormat="1" applyFont="1" applyAlignment="1">
      <alignment horizontal="left" vertical="top"/>
    </xf>
    <xf numFmtId="4" fontId="32" fillId="0" borderId="20" xfId="0" applyNumberFormat="1" applyFont="1" applyBorder="1" applyAlignment="1">
      <alignment horizontal="right"/>
    </xf>
    <xf numFmtId="4" fontId="32" fillId="3" borderId="37" xfId="0" applyNumberFormat="1" applyFont="1" applyFill="1" applyBorder="1" applyAlignment="1">
      <alignment horizontal="right" vertical="top"/>
    </xf>
    <xf numFmtId="4" fontId="32" fillId="0" borderId="17" xfId="0" applyNumberFormat="1" applyFont="1" applyBorder="1" applyAlignment="1">
      <alignment horizontal="right" vertical="top"/>
    </xf>
    <xf numFmtId="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4" fontId="35" fillId="0" borderId="39" xfId="0" applyNumberFormat="1" applyFont="1" applyBorder="1" applyAlignment="1">
      <alignment horizontal="right"/>
    </xf>
    <xf numFmtId="0" fontId="33" fillId="0" borderId="0" xfId="0" applyFont="1"/>
    <xf numFmtId="0" fontId="33" fillId="0" borderId="0" xfId="0" applyFont="1" applyAlignment="1">
      <alignment horizontal="left"/>
    </xf>
    <xf numFmtId="0" fontId="36" fillId="2" borderId="17" xfId="0" applyFont="1" applyFill="1" applyBorder="1" applyAlignment="1">
      <alignment horizontal="center"/>
    </xf>
    <xf numFmtId="164" fontId="33" fillId="0" borderId="49" xfId="0" applyNumberFormat="1" applyFont="1" applyBorder="1"/>
    <xf numFmtId="164" fontId="33" fillId="0" borderId="50" xfId="0" applyNumberFormat="1" applyFont="1" applyBorder="1"/>
    <xf numFmtId="0" fontId="36" fillId="2" borderId="13" xfId="0" applyFont="1" applyFill="1" applyBorder="1" applyAlignment="1">
      <alignment horizontal="center"/>
    </xf>
    <xf numFmtId="164" fontId="32" fillId="3" borderId="17" xfId="0" applyNumberFormat="1" applyFont="1" applyFill="1" applyBorder="1"/>
    <xf numFmtId="164" fontId="32" fillId="0" borderId="48" xfId="0" applyNumberFormat="1" applyFont="1" applyBorder="1"/>
    <xf numFmtId="164" fontId="32" fillId="0" borderId="18" xfId="0" applyNumberFormat="1" applyFont="1" applyBorder="1"/>
    <xf numFmtId="10" fontId="32" fillId="0" borderId="17" xfId="0" applyNumberFormat="1" applyFont="1" applyBorder="1"/>
    <xf numFmtId="10" fontId="32" fillId="0" borderId="0" xfId="0" applyNumberFormat="1" applyFont="1"/>
    <xf numFmtId="164" fontId="32" fillId="0" borderId="17" xfId="0" applyNumberFormat="1" applyFont="1" applyBorder="1"/>
    <xf numFmtId="164" fontId="32" fillId="0" borderId="11" xfId="0" applyNumberFormat="1" applyFont="1" applyBorder="1"/>
    <xf numFmtId="164" fontId="32" fillId="3" borderId="20" xfId="0" applyNumberFormat="1" applyFont="1" applyFill="1" applyBorder="1"/>
    <xf numFmtId="0" fontId="45" fillId="0" borderId="0" xfId="0" applyFont="1"/>
    <xf numFmtId="0" fontId="33" fillId="0" borderId="21" xfId="0" applyFont="1" applyBorder="1"/>
    <xf numFmtId="4" fontId="32" fillId="0" borderId="0" xfId="0" applyNumberFormat="1" applyFont="1"/>
    <xf numFmtId="0" fontId="34" fillId="0" borderId="0" xfId="0" applyFont="1" applyAlignment="1">
      <alignment horizontal="center" vertical="center"/>
    </xf>
    <xf numFmtId="0" fontId="32" fillId="0" borderId="14" xfId="0" applyFont="1" applyBorder="1"/>
    <xf numFmtId="9" fontId="32" fillId="0" borderId="14" xfId="0" applyNumberFormat="1" applyFont="1" applyBorder="1"/>
    <xf numFmtId="10" fontId="32" fillId="0" borderId="14" xfId="0" applyNumberFormat="1" applyFont="1" applyBorder="1"/>
    <xf numFmtId="4" fontId="32" fillId="0" borderId="32" xfId="0" applyNumberFormat="1" applyFont="1" applyBorder="1"/>
    <xf numFmtId="4" fontId="32" fillId="0" borderId="33" xfId="0" applyNumberFormat="1" applyFont="1" applyBorder="1"/>
    <xf numFmtId="4" fontId="32" fillId="0" borderId="30" xfId="0" applyNumberFormat="1" applyFont="1" applyBorder="1"/>
    <xf numFmtId="4" fontId="32" fillId="0" borderId="31" xfId="0" applyNumberFormat="1" applyFont="1" applyBorder="1"/>
    <xf numFmtId="4" fontId="46" fillId="4" borderId="30" xfId="0" applyNumberFormat="1" applyFont="1" applyFill="1" applyBorder="1"/>
    <xf numFmtId="4" fontId="46" fillId="4" borderId="31" xfId="0" applyNumberFormat="1" applyFont="1" applyFill="1" applyBorder="1"/>
    <xf numFmtId="0" fontId="47" fillId="0" borderId="0" xfId="0" applyFont="1"/>
    <xf numFmtId="0" fontId="48" fillId="0" borderId="0" xfId="0" applyFont="1"/>
    <xf numFmtId="0" fontId="39" fillId="0" borderId="0" xfId="0" applyFont="1"/>
    <xf numFmtId="9" fontId="50" fillId="0" borderId="30" xfId="8" applyFont="1" applyBorder="1"/>
    <xf numFmtId="9" fontId="50" fillId="0" borderId="31" xfId="8" applyFont="1" applyBorder="1"/>
    <xf numFmtId="4" fontId="43" fillId="0" borderId="0" xfId="0" applyNumberFormat="1" applyFont="1" applyAlignment="1">
      <alignment vertical="center"/>
    </xf>
    <xf numFmtId="0" fontId="32" fillId="0" borderId="15" xfId="0" applyFont="1" applyBorder="1"/>
    <xf numFmtId="4" fontId="32" fillId="0" borderId="53" xfId="0" applyNumberFormat="1" applyFont="1" applyBorder="1"/>
    <xf numFmtId="4" fontId="35" fillId="0" borderId="5" xfId="0" applyNumberFormat="1" applyFont="1" applyBorder="1"/>
    <xf numFmtId="164" fontId="32" fillId="3" borderId="14" xfId="0" applyNumberFormat="1" applyFont="1" applyFill="1" applyBorder="1" applyAlignment="1">
      <alignment vertical="center" wrapText="1"/>
    </xf>
    <xf numFmtId="164" fontId="32" fillId="3" borderId="14" xfId="0" applyNumberFormat="1" applyFont="1" applyFill="1" applyBorder="1" applyAlignment="1">
      <alignment vertical="center"/>
    </xf>
    <xf numFmtId="164" fontId="32" fillId="3" borderId="40" xfId="0" applyNumberFormat="1" applyFont="1" applyFill="1" applyBorder="1" applyAlignment="1">
      <alignment vertical="center"/>
    </xf>
    <xf numFmtId="164" fontId="32" fillId="0" borderId="14" xfId="0" applyNumberFormat="1" applyFont="1" applyBorder="1" applyAlignment="1">
      <alignment vertical="center"/>
    </xf>
    <xf numFmtId="164" fontId="32" fillId="0" borderId="14" xfId="0" applyNumberFormat="1" applyFont="1" applyBorder="1" applyAlignment="1">
      <alignment vertical="center" wrapText="1"/>
    </xf>
    <xf numFmtId="164" fontId="32" fillId="0" borderId="40" xfId="0" applyNumberFormat="1" applyFont="1" applyBorder="1" applyAlignment="1">
      <alignment vertical="center"/>
    </xf>
    <xf numFmtId="164" fontId="33" fillId="0" borderId="21" xfId="0" applyNumberFormat="1" applyFont="1" applyBorder="1" applyAlignment="1">
      <alignment vertical="center"/>
    </xf>
    <xf numFmtId="164" fontId="32" fillId="3" borderId="40" xfId="0" applyNumberFormat="1" applyFont="1" applyFill="1" applyBorder="1" applyAlignment="1">
      <alignment vertical="center" wrapText="1"/>
    </xf>
    <xf numFmtId="164" fontId="32" fillId="0" borderId="15" xfId="0" applyNumberFormat="1" applyFont="1" applyBorder="1" applyAlignment="1">
      <alignment vertical="center"/>
    </xf>
    <xf numFmtId="164" fontId="32" fillId="0" borderId="17" xfId="0" applyNumberFormat="1" applyFont="1" applyBorder="1" applyAlignment="1">
      <alignment vertical="center"/>
    </xf>
    <xf numFmtId="164" fontId="32" fillId="0" borderId="20" xfId="0" applyNumberFormat="1" applyFont="1" applyBorder="1" applyAlignment="1">
      <alignment vertical="center"/>
    </xf>
    <xf numFmtId="164" fontId="33" fillId="0" borderId="15" xfId="0" applyNumberFormat="1" applyFont="1" applyBorder="1" applyAlignment="1">
      <alignment vertical="center"/>
    </xf>
    <xf numFmtId="164" fontId="37" fillId="0" borderId="17" xfId="0" applyNumberFormat="1" applyFont="1" applyBorder="1"/>
    <xf numFmtId="164" fontId="32" fillId="3" borderId="17" xfId="0" applyNumberFormat="1" applyFont="1" applyFill="1" applyBorder="1" applyAlignment="1">
      <alignment vertical="center"/>
    </xf>
    <xf numFmtId="164" fontId="32" fillId="4" borderId="17" xfId="0" applyNumberFormat="1" applyFont="1" applyFill="1" applyBorder="1" applyAlignment="1">
      <alignment vertical="center"/>
    </xf>
    <xf numFmtId="164" fontId="32" fillId="3" borderId="20" xfId="0" applyNumberFormat="1" applyFont="1" applyFill="1" applyBorder="1" applyAlignment="1">
      <alignment vertical="center"/>
    </xf>
    <xf numFmtId="164" fontId="42" fillId="0" borderId="21" xfId="0" applyNumberFormat="1" applyFont="1" applyBorder="1" applyAlignment="1">
      <alignment vertical="center"/>
    </xf>
    <xf numFmtId="164" fontId="33" fillId="0" borderId="23" xfId="0" applyNumberFormat="1" applyFont="1" applyBorder="1" applyAlignment="1">
      <alignment vertical="center"/>
    </xf>
    <xf numFmtId="164" fontId="36" fillId="12" borderId="17" xfId="0" applyNumberFormat="1" applyFont="1" applyFill="1" applyBorder="1" applyAlignment="1">
      <alignment horizontal="right"/>
    </xf>
    <xf numFmtId="164" fontId="32" fillId="3" borderId="13" xfId="0" applyNumberFormat="1" applyFont="1" applyFill="1" applyBorder="1" applyAlignment="1">
      <alignment horizontal="right" vertical="top"/>
    </xf>
    <xf numFmtId="164" fontId="32" fillId="3" borderId="17" xfId="0" applyNumberFormat="1" applyFont="1" applyFill="1" applyBorder="1" applyAlignment="1">
      <alignment horizontal="right" vertical="top"/>
    </xf>
    <xf numFmtId="164" fontId="36" fillId="12" borderId="17" xfId="0" applyNumberFormat="1" applyFont="1" applyFill="1" applyBorder="1" applyAlignment="1">
      <alignment horizontal="right" vertical="top"/>
    </xf>
    <xf numFmtId="164" fontId="42" fillId="12" borderId="17" xfId="0" applyNumberFormat="1" applyFont="1" applyFill="1" applyBorder="1" applyAlignment="1">
      <alignment horizontal="right" vertical="top"/>
    </xf>
    <xf numFmtId="164" fontId="32" fillId="3" borderId="20" xfId="0" applyNumberFormat="1" applyFont="1" applyFill="1" applyBorder="1" applyAlignment="1">
      <alignment horizontal="right" vertical="top"/>
    </xf>
    <xf numFmtId="164" fontId="32" fillId="4" borderId="17" xfId="0" applyNumberFormat="1" applyFont="1" applyFill="1" applyBorder="1" applyAlignment="1">
      <alignment horizontal="right" vertical="top"/>
    </xf>
    <xf numFmtId="164" fontId="32" fillId="0" borderId="14" xfId="0" applyNumberFormat="1" applyFont="1" applyBorder="1"/>
    <xf numFmtId="164" fontId="43" fillId="5" borderId="30" xfId="0" applyNumberFormat="1" applyFont="1" applyFill="1" applyBorder="1"/>
    <xf numFmtId="164" fontId="43" fillId="5" borderId="31" xfId="0" applyNumberFormat="1" applyFont="1" applyFill="1" applyBorder="1"/>
    <xf numFmtId="164" fontId="32" fillId="0" borderId="30" xfId="0" applyNumberFormat="1" applyFont="1" applyBorder="1"/>
    <xf numFmtId="164" fontId="32" fillId="0" borderId="31" xfId="0" applyNumberFormat="1" applyFont="1" applyBorder="1"/>
    <xf numFmtId="9" fontId="45" fillId="0" borderId="30" xfId="8" applyFont="1" applyBorder="1"/>
    <xf numFmtId="164" fontId="45" fillId="0" borderId="30" xfId="0" applyNumberFormat="1" applyFont="1" applyBorder="1"/>
    <xf numFmtId="164" fontId="45" fillId="0" borderId="44" xfId="0" applyNumberFormat="1" applyFont="1" applyBorder="1"/>
    <xf numFmtId="164" fontId="32" fillId="0" borderId="52" xfId="0" applyNumberFormat="1" applyFont="1" applyBorder="1"/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66" fontId="37" fillId="3" borderId="21" xfId="0" applyNumberFormat="1" applyFont="1" applyFill="1" applyBorder="1"/>
    <xf numFmtId="166" fontId="37" fillId="0" borderId="21" xfId="0" applyNumberFormat="1" applyFont="1" applyBorder="1"/>
    <xf numFmtId="0" fontId="51" fillId="0" borderId="0" xfId="0" applyFont="1"/>
    <xf numFmtId="166" fontId="37" fillId="0" borderId="35" xfId="0" applyNumberFormat="1" applyFont="1" applyBorder="1"/>
    <xf numFmtId="0" fontId="41" fillId="0" borderId="0" xfId="0" applyFont="1"/>
    <xf numFmtId="0" fontId="52" fillId="0" borderId="0" xfId="0" quotePrefix="1" applyFont="1"/>
    <xf numFmtId="0" fontId="52" fillId="0" borderId="0" xfId="0" applyFont="1"/>
    <xf numFmtId="166" fontId="52" fillId="0" borderId="0" xfId="0" applyNumberFormat="1" applyFont="1" applyAlignment="1">
      <alignment wrapText="1"/>
    </xf>
    <xf numFmtId="166" fontId="37" fillId="0" borderId="0" xfId="0" applyNumberFormat="1" applyFont="1"/>
    <xf numFmtId="4" fontId="37" fillId="0" borderId="0" xfId="0" applyNumberFormat="1" applyFont="1"/>
    <xf numFmtId="166" fontId="54" fillId="0" borderId="0" xfId="0" applyNumberFormat="1" applyFont="1" applyAlignment="1">
      <alignment wrapText="1"/>
    </xf>
    <xf numFmtId="0" fontId="41" fillId="0" borderId="4" xfId="0" applyFont="1" applyBorder="1"/>
    <xf numFmtId="0" fontId="37" fillId="0" borderId="4" xfId="0" applyFont="1" applyBorder="1"/>
    <xf numFmtId="166" fontId="54" fillId="0" borderId="0" xfId="0" applyNumberFormat="1" applyFont="1" applyAlignment="1">
      <alignment horizontal="center" wrapText="1"/>
    </xf>
    <xf numFmtId="0" fontId="37" fillId="0" borderId="19" xfId="0" applyFont="1" applyBorder="1"/>
    <xf numFmtId="3" fontId="37" fillId="3" borderId="17" xfId="0" applyNumberFormat="1" applyFont="1" applyFill="1" applyBorder="1"/>
    <xf numFmtId="0" fontId="37" fillId="0" borderId="0" xfId="0" applyFont="1" applyAlignment="1">
      <alignment horizontal="left"/>
    </xf>
    <xf numFmtId="0" fontId="37" fillId="0" borderId="22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166" fontId="37" fillId="0" borderId="24" xfId="0" applyNumberFormat="1" applyFont="1" applyBorder="1" applyAlignment="1">
      <alignment horizontal="left"/>
    </xf>
    <xf numFmtId="166" fontId="37" fillId="0" borderId="61" xfId="0" applyNumberFormat="1" applyFont="1" applyBorder="1" applyAlignment="1">
      <alignment horizontal="left"/>
    </xf>
    <xf numFmtId="166" fontId="37" fillId="0" borderId="25" xfId="0" applyNumberFormat="1" applyFont="1" applyBorder="1" applyAlignment="1">
      <alignment horizontal="left"/>
    </xf>
    <xf numFmtId="44" fontId="37" fillId="4" borderId="17" xfId="0" applyNumberFormat="1" applyFont="1" applyFill="1" applyBorder="1"/>
    <xf numFmtId="164" fontId="37" fillId="4" borderId="13" xfId="0" applyNumberFormat="1" applyFont="1" applyFill="1" applyBorder="1" applyAlignment="1">
      <alignment horizontal="center"/>
    </xf>
    <xf numFmtId="166" fontId="37" fillId="0" borderId="0" xfId="0" applyNumberFormat="1" applyFont="1" applyAlignment="1">
      <alignment horizontal="left"/>
    </xf>
    <xf numFmtId="2" fontId="37" fillId="4" borderId="17" xfId="0" applyNumberFormat="1" applyFont="1" applyFill="1" applyBorder="1"/>
    <xf numFmtId="164" fontId="37" fillId="0" borderId="24" xfId="0" applyNumberFormat="1" applyFont="1" applyBorder="1" applyAlignment="1">
      <alignment horizontal="left"/>
    </xf>
    <xf numFmtId="164" fontId="37" fillId="0" borderId="61" xfId="0" applyNumberFormat="1" applyFont="1" applyBorder="1" applyAlignment="1">
      <alignment horizontal="left"/>
    </xf>
    <xf numFmtId="164" fontId="37" fillId="0" borderId="25" xfId="0" applyNumberFormat="1" applyFont="1" applyBorder="1" applyAlignment="1">
      <alignment horizontal="left"/>
    </xf>
    <xf numFmtId="164" fontId="37" fillId="4" borderId="17" xfId="0" applyNumberFormat="1" applyFont="1" applyFill="1" applyBorder="1"/>
    <xf numFmtId="4" fontId="7" fillId="0" borderId="82" xfId="0" applyNumberFormat="1" applyFont="1" applyBorder="1"/>
    <xf numFmtId="0" fontId="56" fillId="0" borderId="0" xfId="0" applyFont="1"/>
    <xf numFmtId="44" fontId="17" fillId="4" borderId="70" xfId="0" applyNumberFormat="1" applyFont="1" applyFill="1" applyBorder="1"/>
    <xf numFmtId="4" fontId="32" fillId="3" borderId="17" xfId="0" applyNumberFormat="1" applyFont="1" applyFill="1" applyBorder="1"/>
    <xf numFmtId="4" fontId="32" fillId="3" borderId="20" xfId="0" applyNumberFormat="1" applyFont="1" applyFill="1" applyBorder="1"/>
    <xf numFmtId="164" fontId="37" fillId="0" borderId="0" xfId="0" applyNumberFormat="1" applyFont="1"/>
    <xf numFmtId="164" fontId="35" fillId="0" borderId="0" xfId="0" applyNumberFormat="1" applyFont="1"/>
    <xf numFmtId="0" fontId="45" fillId="0" borderId="0" xfId="0" applyFont="1" applyAlignment="1">
      <alignment horizontal="left" vertical="top" wrapText="1"/>
    </xf>
    <xf numFmtId="0" fontId="57" fillId="0" borderId="0" xfId="0" applyFont="1"/>
    <xf numFmtId="0" fontId="46" fillId="0" borderId="0" xfId="0" applyFont="1"/>
    <xf numFmtId="164" fontId="5" fillId="0" borderId="21" xfId="0" applyNumberFormat="1" applyFont="1" applyBorder="1"/>
    <xf numFmtId="164" fontId="5" fillId="0" borderId="0" xfId="0" applyNumberFormat="1" applyFont="1"/>
    <xf numFmtId="164" fontId="0" fillId="0" borderId="0" xfId="0" applyNumberFormat="1"/>
    <xf numFmtId="164" fontId="7" fillId="0" borderId="0" xfId="0" applyNumberFormat="1" applyFont="1"/>
    <xf numFmtId="0" fontId="36" fillId="13" borderId="14" xfId="0" applyFont="1" applyFill="1" applyBorder="1" applyAlignment="1">
      <alignment horizontal="left" vertical="center" wrapText="1"/>
    </xf>
    <xf numFmtId="0" fontId="36" fillId="13" borderId="14" xfId="0" applyFont="1" applyFill="1" applyBorder="1" applyAlignment="1">
      <alignment horizontal="center" vertical="center" wrapText="1"/>
    </xf>
    <xf numFmtId="0" fontId="36" fillId="13" borderId="16" xfId="0" applyFont="1" applyFill="1" applyBorder="1" applyAlignment="1">
      <alignment horizontal="center" vertical="center" wrapText="1"/>
    </xf>
    <xf numFmtId="0" fontId="33" fillId="13" borderId="14" xfId="0" applyFont="1" applyFill="1" applyBorder="1" applyAlignment="1">
      <alignment horizontal="center" vertical="center" wrapText="1"/>
    </xf>
    <xf numFmtId="0" fontId="36" fillId="13" borderId="40" xfId="0" applyFont="1" applyFill="1" applyBorder="1" applyAlignment="1">
      <alignment horizontal="center" vertical="center" wrapText="1"/>
    </xf>
    <xf numFmtId="0" fontId="36" fillId="13" borderId="43" xfId="0" applyFont="1" applyFill="1" applyBorder="1" applyAlignment="1">
      <alignment horizontal="left" vertical="center" wrapText="1"/>
    </xf>
    <xf numFmtId="164" fontId="42" fillId="13" borderId="21" xfId="0" applyNumberFormat="1" applyFont="1" applyFill="1" applyBorder="1" applyAlignment="1">
      <alignment vertical="center"/>
    </xf>
    <xf numFmtId="0" fontId="36" fillId="13" borderId="81" xfId="0" applyFont="1" applyFill="1" applyBorder="1" applyAlignment="1">
      <alignment horizontal="left" vertical="center" wrapText="1"/>
    </xf>
    <xf numFmtId="0" fontId="36" fillId="13" borderId="41" xfId="0" applyFont="1" applyFill="1" applyBorder="1" applyAlignment="1">
      <alignment horizontal="center" vertical="center" wrapText="1"/>
    </xf>
    <xf numFmtId="0" fontId="36" fillId="13" borderId="47" xfId="0" applyFont="1" applyFill="1" applyBorder="1" applyAlignment="1">
      <alignment horizontal="left" vertical="center"/>
    </xf>
    <xf numFmtId="4" fontId="38" fillId="13" borderId="23" xfId="7" applyNumberFormat="1" applyFont="1" applyFill="1" applyBorder="1" applyAlignment="1">
      <alignment horizontal="right" vertical="center"/>
    </xf>
    <xf numFmtId="0" fontId="36" fillId="13" borderId="22" xfId="0" applyFont="1" applyFill="1" applyBorder="1" applyAlignment="1">
      <alignment horizontal="left" vertical="center" wrapText="1"/>
    </xf>
    <xf numFmtId="0" fontId="36" fillId="13" borderId="23" xfId="0" applyFont="1" applyFill="1" applyBorder="1" applyAlignment="1">
      <alignment horizontal="left" vertical="center" wrapText="1"/>
    </xf>
    <xf numFmtId="0" fontId="36" fillId="13" borderId="22" xfId="7" applyFont="1" applyFill="1" applyBorder="1" applyAlignment="1">
      <alignment horizontal="left" vertical="center" wrapText="1"/>
    </xf>
    <xf numFmtId="0" fontId="38" fillId="13" borderId="22" xfId="7" applyFont="1" applyFill="1" applyBorder="1" applyAlignment="1">
      <alignment horizontal="right" vertical="center" wrapText="1"/>
    </xf>
    <xf numFmtId="0" fontId="36" fillId="13" borderId="17" xfId="0" applyFont="1" applyFill="1" applyBorder="1"/>
    <xf numFmtId="0" fontId="36" fillId="13" borderId="17" xfId="0" applyFont="1" applyFill="1" applyBorder="1" applyAlignment="1">
      <alignment horizontal="center"/>
    </xf>
    <xf numFmtId="0" fontId="36" fillId="13" borderId="11" xfId="0" applyFont="1" applyFill="1" applyBorder="1" applyAlignment="1">
      <alignment horizontal="center"/>
    </xf>
    <xf numFmtId="0" fontId="36" fillId="13" borderId="20" xfId="0" applyFont="1" applyFill="1" applyBorder="1" applyAlignment="1">
      <alignment horizontal="center"/>
    </xf>
    <xf numFmtId="0" fontId="36" fillId="13" borderId="13" xfId="0" applyFont="1" applyFill="1" applyBorder="1" applyAlignment="1">
      <alignment horizontal="center"/>
    </xf>
    <xf numFmtId="164" fontId="36" fillId="13" borderId="17" xfId="0" applyNumberFormat="1" applyFont="1" applyFill="1" applyBorder="1" applyAlignment="1">
      <alignment horizontal="right" vertical="top"/>
    </xf>
    <xf numFmtId="164" fontId="36" fillId="13" borderId="17" xfId="0" applyNumberFormat="1" applyFont="1" applyFill="1" applyBorder="1" applyAlignment="1">
      <alignment horizontal="right"/>
    </xf>
    <xf numFmtId="0" fontId="36" fillId="13" borderId="14" xfId="0" applyFont="1" applyFill="1" applyBorder="1" applyAlignment="1">
      <alignment horizontal="left" vertical="center"/>
    </xf>
    <xf numFmtId="0" fontId="36" fillId="13" borderId="14" xfId="0" applyFont="1" applyFill="1" applyBorder="1" applyAlignment="1">
      <alignment horizontal="center" vertical="center"/>
    </xf>
    <xf numFmtId="4" fontId="36" fillId="13" borderId="14" xfId="0" applyNumberFormat="1" applyFont="1" applyFill="1" applyBorder="1" applyAlignment="1">
      <alignment horizontal="center" vertical="center" wrapText="1"/>
    </xf>
    <xf numFmtId="164" fontId="36" fillId="13" borderId="17" xfId="0" applyNumberFormat="1" applyFont="1" applyFill="1" applyBorder="1"/>
    <xf numFmtId="0" fontId="36" fillId="13" borderId="21" xfId="0" applyFont="1" applyFill="1" applyBorder="1" applyAlignment="1">
      <alignment horizontal="center" vertical="center"/>
    </xf>
    <xf numFmtId="164" fontId="43" fillId="13" borderId="30" xfId="0" applyNumberFormat="1" applyFont="1" applyFill="1" applyBorder="1" applyAlignment="1">
      <alignment vertical="center"/>
    </xf>
    <xf numFmtId="164" fontId="43" fillId="13" borderId="31" xfId="0" applyNumberFormat="1" applyFont="1" applyFill="1" applyBorder="1" applyAlignment="1">
      <alignment vertical="center"/>
    </xf>
    <xf numFmtId="0" fontId="3" fillId="13" borderId="0" xfId="0" applyFont="1" applyFill="1"/>
    <xf numFmtId="0" fontId="4" fillId="13" borderId="0" xfId="0" applyFont="1" applyFill="1"/>
    <xf numFmtId="0" fontId="4" fillId="13" borderId="11" xfId="0" applyFont="1" applyFill="1" applyBorder="1"/>
    <xf numFmtId="0" fontId="4" fillId="13" borderId="12" xfId="0" applyFont="1" applyFill="1" applyBorder="1"/>
    <xf numFmtId="4" fontId="4" fillId="13" borderId="13" xfId="0" applyNumberFormat="1" applyFont="1" applyFill="1" applyBorder="1"/>
    <xf numFmtId="0" fontId="35" fillId="0" borderId="0" xfId="0" quotePrefix="1" applyFont="1"/>
    <xf numFmtId="0" fontId="36" fillId="13" borderId="11" xfId="0" applyFont="1" applyFill="1" applyBorder="1" applyAlignment="1">
      <alignment vertical="top"/>
    </xf>
    <xf numFmtId="0" fontId="36" fillId="12" borderId="11" xfId="0" applyFont="1" applyFill="1" applyBorder="1" applyAlignment="1">
      <alignment vertical="top"/>
    </xf>
    <xf numFmtId="0" fontId="32" fillId="0" borderId="11" xfId="0" applyFont="1" applyBorder="1" applyAlignment="1">
      <alignment vertical="top"/>
    </xf>
    <xf numFmtId="0" fontId="32" fillId="0" borderId="11" xfId="0" applyFont="1" applyBorder="1"/>
    <xf numFmtId="4" fontId="32" fillId="0" borderId="11" xfId="0" applyNumberFormat="1" applyFont="1" applyBorder="1" applyAlignment="1">
      <alignment horizontal="left" vertical="top"/>
    </xf>
    <xf numFmtId="0" fontId="32" fillId="0" borderId="26" xfId="0" applyFont="1" applyBorder="1" applyAlignment="1">
      <alignment vertical="top"/>
    </xf>
    <xf numFmtId="4" fontId="32" fillId="0" borderId="0" xfId="0" applyNumberFormat="1" applyFont="1" applyBorder="1" applyAlignment="1">
      <alignment horizontal="left" vertical="top"/>
    </xf>
    <xf numFmtId="0" fontId="55" fillId="0" borderId="0" xfId="0" applyFont="1" applyBorder="1"/>
    <xf numFmtId="0" fontId="35" fillId="0" borderId="0" xfId="0" applyFont="1" applyBorder="1"/>
    <xf numFmtId="164" fontId="36" fillId="13" borderId="22" xfId="0" applyNumberFormat="1" applyFont="1" applyFill="1" applyBorder="1" applyAlignment="1">
      <alignment horizontal="right" vertical="top"/>
    </xf>
    <xf numFmtId="164" fontId="36" fillId="13" borderId="23" xfId="0" applyNumberFormat="1" applyFont="1" applyFill="1" applyBorder="1" applyAlignment="1">
      <alignment horizontal="right" vertical="top"/>
    </xf>
    <xf numFmtId="4" fontId="36" fillId="0" borderId="76" xfId="0" applyNumberFormat="1" applyFont="1" applyBorder="1" applyAlignment="1">
      <alignment horizontal="right"/>
    </xf>
    <xf numFmtId="4" fontId="36" fillId="0" borderId="79" xfId="0" applyNumberFormat="1" applyFont="1" applyBorder="1" applyAlignment="1">
      <alignment horizontal="right"/>
    </xf>
    <xf numFmtId="164" fontId="36" fillId="13" borderId="22" xfId="0" applyNumberFormat="1" applyFont="1" applyFill="1" applyBorder="1" applyAlignment="1">
      <alignment horizontal="right"/>
    </xf>
    <xf numFmtId="164" fontId="36" fillId="13" borderId="23" xfId="0" applyNumberFormat="1" applyFont="1" applyFill="1" applyBorder="1" applyAlignment="1">
      <alignment horizontal="right"/>
    </xf>
    <xf numFmtId="164" fontId="36" fillId="12" borderId="22" xfId="0" applyNumberFormat="1" applyFont="1" applyFill="1" applyBorder="1" applyAlignment="1">
      <alignment horizontal="right"/>
    </xf>
    <xf numFmtId="164" fontId="36" fillId="12" borderId="23" xfId="0" applyNumberFormat="1" applyFont="1" applyFill="1" applyBorder="1" applyAlignment="1">
      <alignment horizontal="right"/>
    </xf>
    <xf numFmtId="164" fontId="32" fillId="3" borderId="22" xfId="0" applyNumberFormat="1" applyFont="1" applyFill="1" applyBorder="1" applyAlignment="1">
      <alignment horizontal="right" vertical="top"/>
    </xf>
    <xf numFmtId="164" fontId="32" fillId="3" borderId="83" xfId="0" applyNumberFormat="1" applyFont="1" applyFill="1" applyBorder="1" applyAlignment="1">
      <alignment horizontal="right" vertical="top"/>
    </xf>
    <xf numFmtId="164" fontId="32" fillId="3" borderId="23" xfId="0" applyNumberFormat="1" applyFont="1" applyFill="1" applyBorder="1" applyAlignment="1">
      <alignment horizontal="right" vertical="top"/>
    </xf>
    <xf numFmtId="164" fontId="36" fillId="12" borderId="22" xfId="0" applyNumberFormat="1" applyFont="1" applyFill="1" applyBorder="1" applyAlignment="1">
      <alignment horizontal="right" vertical="top"/>
    </xf>
    <xf numFmtId="164" fontId="36" fillId="12" borderId="23" xfId="0" applyNumberFormat="1" applyFont="1" applyFill="1" applyBorder="1" applyAlignment="1">
      <alignment horizontal="right" vertical="top"/>
    </xf>
    <xf numFmtId="164" fontId="32" fillId="4" borderId="22" xfId="0" applyNumberFormat="1" applyFont="1" applyFill="1" applyBorder="1" applyAlignment="1">
      <alignment horizontal="right" vertical="top"/>
    </xf>
    <xf numFmtId="4" fontId="32" fillId="4" borderId="23" xfId="0" applyNumberFormat="1" applyFont="1" applyFill="1" applyBorder="1" applyAlignment="1">
      <alignment horizontal="right" vertical="top"/>
    </xf>
    <xf numFmtId="164" fontId="42" fillId="12" borderId="22" xfId="0" applyNumberFormat="1" applyFont="1" applyFill="1" applyBorder="1" applyAlignment="1">
      <alignment horizontal="right" vertical="top"/>
    </xf>
    <xf numFmtId="164" fontId="42" fillId="12" borderId="23" xfId="0" applyNumberFormat="1" applyFont="1" applyFill="1" applyBorder="1" applyAlignment="1">
      <alignment horizontal="right" vertical="top"/>
    </xf>
    <xf numFmtId="4" fontId="32" fillId="3" borderId="84" xfId="0" applyNumberFormat="1" applyFont="1" applyFill="1" applyBorder="1" applyAlignment="1">
      <alignment horizontal="right" vertical="top"/>
    </xf>
    <xf numFmtId="4" fontId="32" fillId="3" borderId="85" xfId="0" applyNumberFormat="1" applyFont="1" applyFill="1" applyBorder="1" applyAlignment="1">
      <alignment horizontal="right" vertical="top"/>
    </xf>
    <xf numFmtId="4" fontId="32" fillId="0" borderId="84" xfId="0" applyNumberFormat="1" applyFont="1" applyBorder="1" applyAlignment="1">
      <alignment horizontal="right" vertical="top"/>
    </xf>
    <xf numFmtId="4" fontId="32" fillId="0" borderId="86" xfId="0" applyNumberFormat="1" applyFont="1" applyBorder="1" applyAlignment="1">
      <alignment horizontal="right" vertical="top"/>
    </xf>
    <xf numFmtId="4" fontId="32" fillId="0" borderId="84" xfId="0" applyNumberFormat="1" applyFont="1" applyBorder="1" applyAlignment="1">
      <alignment horizontal="right"/>
    </xf>
    <xf numFmtId="4" fontId="32" fillId="0" borderId="86" xfId="0" applyNumberFormat="1" applyFont="1" applyBorder="1" applyAlignment="1">
      <alignment horizontal="right"/>
    </xf>
    <xf numFmtId="164" fontId="32" fillId="4" borderId="23" xfId="0" applyNumberFormat="1" applyFont="1" applyFill="1" applyBorder="1" applyAlignment="1">
      <alignment horizontal="right" vertical="top"/>
    </xf>
    <xf numFmtId="164" fontId="32" fillId="3" borderId="84" xfId="0" applyNumberFormat="1" applyFont="1" applyFill="1" applyBorder="1" applyAlignment="1">
      <alignment horizontal="right" vertical="top"/>
    </xf>
    <xf numFmtId="164" fontId="32" fillId="3" borderId="86" xfId="0" applyNumberFormat="1" applyFont="1" applyFill="1" applyBorder="1" applyAlignment="1">
      <alignment horizontal="right" vertical="top"/>
    </xf>
    <xf numFmtId="4" fontId="32" fillId="0" borderId="22" xfId="0" applyNumberFormat="1" applyFont="1" applyBorder="1" applyAlignment="1">
      <alignment horizontal="right" vertical="top"/>
    </xf>
    <xf numFmtId="4" fontId="32" fillId="0" borderId="23" xfId="0" applyNumberFormat="1" applyFont="1" applyBorder="1" applyAlignment="1">
      <alignment horizontal="right" vertical="top"/>
    </xf>
    <xf numFmtId="164" fontId="32" fillId="3" borderId="24" xfId="0" applyNumberFormat="1" applyFont="1" applyFill="1" applyBorder="1" applyAlignment="1">
      <alignment horizontal="right" vertical="top"/>
    </xf>
    <xf numFmtId="164" fontId="32" fillId="3" borderId="61" xfId="0" applyNumberFormat="1" applyFont="1" applyFill="1" applyBorder="1" applyAlignment="1">
      <alignment horizontal="right" vertical="top"/>
    </xf>
    <xf numFmtId="164" fontId="32" fillId="3" borderId="25" xfId="0" applyNumberFormat="1" applyFont="1" applyFill="1" applyBorder="1" applyAlignment="1">
      <alignment horizontal="right" vertical="top"/>
    </xf>
    <xf numFmtId="164" fontId="32" fillId="0" borderId="15" xfId="0" applyNumberFormat="1" applyFont="1" applyBorder="1" applyAlignment="1">
      <alignment vertical="center" wrapText="1"/>
    </xf>
    <xf numFmtId="4" fontId="32" fillId="3" borderId="17" xfId="0" applyNumberFormat="1" applyFont="1" applyFill="1" applyBorder="1" applyAlignment="1">
      <alignment horizontal="right" vertical="top"/>
    </xf>
    <xf numFmtId="4" fontId="32" fillId="3" borderId="22" xfId="0" applyNumberFormat="1" applyFont="1" applyFill="1" applyBorder="1" applyAlignment="1">
      <alignment horizontal="right" vertical="top"/>
    </xf>
    <xf numFmtId="4" fontId="32" fillId="3" borderId="23" xfId="0" applyNumberFormat="1" applyFont="1" applyFill="1" applyBorder="1" applyAlignment="1">
      <alignment horizontal="right" vertical="top"/>
    </xf>
    <xf numFmtId="164" fontId="36" fillId="13" borderId="87" xfId="0" applyNumberFormat="1" applyFont="1" applyFill="1" applyBorder="1" applyAlignment="1">
      <alignment horizontal="right" vertical="top"/>
    </xf>
    <xf numFmtId="164" fontId="36" fillId="13" borderId="48" xfId="0" applyNumberFormat="1" applyFont="1" applyFill="1" applyBorder="1" applyAlignment="1">
      <alignment horizontal="right" vertical="top"/>
    </xf>
    <xf numFmtId="164" fontId="36" fillId="13" borderId="88" xfId="0" applyNumberFormat="1" applyFont="1" applyFill="1" applyBorder="1" applyAlignment="1">
      <alignment horizontal="right" vertical="top"/>
    </xf>
    <xf numFmtId="0" fontId="36" fillId="13" borderId="45" xfId="0" applyFont="1" applyFill="1" applyBorder="1" applyAlignment="1">
      <alignment horizontal="center" vertical="top"/>
    </xf>
    <xf numFmtId="0" fontId="36" fillId="13" borderId="63" xfId="0" applyFont="1" applyFill="1" applyBorder="1" applyAlignment="1">
      <alignment horizontal="center" vertical="top"/>
    </xf>
    <xf numFmtId="0" fontId="36" fillId="13" borderId="46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9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9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24" fillId="0" borderId="38" xfId="0" applyFont="1" applyBorder="1"/>
    <xf numFmtId="4" fontId="23" fillId="0" borderId="64" xfId="0" applyNumberFormat="1" applyFont="1" applyBorder="1" applyProtection="1">
      <protection locked="0"/>
    </xf>
    <xf numFmtId="4" fontId="24" fillId="4" borderId="64" xfId="0" applyNumberFormat="1" applyFont="1" applyFill="1" applyBorder="1" applyProtection="1">
      <protection locked="0"/>
    </xf>
    <xf numFmtId="4" fontId="23" fillId="0" borderId="64" xfId="0" applyNumberFormat="1" applyFont="1" applyBorder="1"/>
    <xf numFmtId="0" fontId="0" fillId="0" borderId="48" xfId="0" applyBorder="1"/>
    <xf numFmtId="4" fontId="24" fillId="3" borderId="64" xfId="0" applyNumberFormat="1" applyFont="1" applyFill="1" applyBorder="1" applyProtection="1">
      <protection locked="0"/>
    </xf>
    <xf numFmtId="4" fontId="24" fillId="0" borderId="64" xfId="0" applyNumberFormat="1" applyFont="1" applyBorder="1"/>
    <xf numFmtId="0" fontId="62" fillId="0" borderId="38" xfId="0" applyFont="1" applyBorder="1" applyAlignment="1">
      <alignment vertical="center"/>
    </xf>
    <xf numFmtId="0" fontId="63" fillId="0" borderId="38" xfId="0" applyFont="1" applyBorder="1"/>
    <xf numFmtId="4" fontId="63" fillId="3" borderId="64" xfId="0" applyNumberFormat="1" applyFont="1" applyFill="1" applyBorder="1" applyProtection="1">
      <protection locked="0"/>
    </xf>
    <xf numFmtId="4" fontId="24" fillId="4" borderId="64" xfId="0" applyNumberFormat="1" applyFont="1" applyFill="1" applyBorder="1"/>
    <xf numFmtId="0" fontId="63" fillId="0" borderId="38" xfId="0" applyFont="1" applyBorder="1" applyProtection="1">
      <protection locked="0"/>
    </xf>
    <xf numFmtId="0" fontId="63" fillId="0" borderId="0" xfId="0" applyFont="1"/>
    <xf numFmtId="4" fontId="63" fillId="0" borderId="64" xfId="0" applyNumberFormat="1" applyFont="1" applyBorder="1"/>
    <xf numFmtId="0" fontId="23" fillId="0" borderId="38" xfId="0" applyFont="1" applyBorder="1" applyProtection="1">
      <protection locked="0"/>
    </xf>
    <xf numFmtId="4" fontId="23" fillId="3" borderId="64" xfId="0" applyNumberFormat="1" applyFont="1" applyFill="1" applyBorder="1" applyProtection="1">
      <protection locked="0"/>
    </xf>
    <xf numFmtId="0" fontId="0" fillId="0" borderId="38" xfId="0" applyBorder="1"/>
    <xf numFmtId="4" fontId="23" fillId="4" borderId="64" xfId="0" applyNumberFormat="1" applyFont="1" applyFill="1" applyBorder="1" applyProtection="1">
      <protection locked="0"/>
    </xf>
    <xf numFmtId="4" fontId="24" fillId="3" borderId="64" xfId="0" applyNumberFormat="1" applyFont="1" applyFill="1" applyBorder="1"/>
    <xf numFmtId="0" fontId="0" fillId="0" borderId="64" xfId="0" applyBorder="1"/>
    <xf numFmtId="4" fontId="23" fillId="4" borderId="64" xfId="0" applyNumberFormat="1" applyFont="1" applyFill="1" applyBorder="1"/>
    <xf numFmtId="0" fontId="0" fillId="0" borderId="39" xfId="0" applyBorder="1"/>
    <xf numFmtId="4" fontId="24" fillId="0" borderId="20" xfId="0" applyNumberFormat="1" applyFont="1" applyBorder="1"/>
    <xf numFmtId="4" fontId="23" fillId="3" borderId="64" xfId="0" applyNumberFormat="1" applyFont="1" applyFill="1" applyBorder="1"/>
    <xf numFmtId="0" fontId="24" fillId="0" borderId="11" xfId="0" applyFont="1" applyBorder="1"/>
    <xf numFmtId="4" fontId="24" fillId="0" borderId="17" xfId="0" applyNumberFormat="1" applyFont="1" applyBorder="1"/>
    <xf numFmtId="0" fontId="62" fillId="0" borderId="11" xfId="0" applyFont="1" applyBorder="1"/>
    <xf numFmtId="0" fontId="59" fillId="13" borderId="26" xfId="0" applyFont="1" applyFill="1" applyBorder="1" applyAlignment="1">
      <alignment vertical="center"/>
    </xf>
    <xf numFmtId="0" fontId="60" fillId="13" borderId="36" xfId="0" applyFont="1" applyFill="1" applyBorder="1" applyAlignment="1">
      <alignment vertical="center"/>
    </xf>
    <xf numFmtId="4" fontId="61" fillId="13" borderId="20" xfId="0" applyNumberFormat="1" applyFont="1" applyFill="1" applyBorder="1"/>
    <xf numFmtId="0" fontId="61" fillId="13" borderId="11" xfId="0" applyFont="1" applyFill="1" applyBorder="1"/>
    <xf numFmtId="0" fontId="60" fillId="13" borderId="12" xfId="0" applyFont="1" applyFill="1" applyBorder="1"/>
    <xf numFmtId="4" fontId="61" fillId="13" borderId="17" xfId="0" applyNumberFormat="1" applyFont="1" applyFill="1" applyBorder="1"/>
    <xf numFmtId="0" fontId="36" fillId="13" borderId="45" xfId="0" applyFont="1" applyFill="1" applyBorder="1" applyAlignment="1">
      <alignment vertical="center"/>
    </xf>
    <xf numFmtId="0" fontId="32" fillId="0" borderId="89" xfId="0" applyFont="1" applyBorder="1"/>
    <xf numFmtId="0" fontId="36" fillId="5" borderId="15" xfId="0" applyFont="1" applyFill="1" applyBorder="1"/>
    <xf numFmtId="0" fontId="36" fillId="5" borderId="15" xfId="0" quotePrefix="1" applyFont="1" applyFill="1" applyBorder="1"/>
    <xf numFmtId="0" fontId="45" fillId="0" borderId="15" xfId="0" applyFont="1" applyBorder="1"/>
    <xf numFmtId="0" fontId="33" fillId="0" borderId="15" xfId="0" applyFont="1" applyBorder="1"/>
    <xf numFmtId="0" fontId="32" fillId="0" borderId="15" xfId="0" quotePrefix="1" applyFont="1" applyBorder="1"/>
    <xf numFmtId="0" fontId="36" fillId="13" borderId="15" xfId="0" applyFont="1" applyFill="1" applyBorder="1" applyAlignment="1">
      <alignment vertical="center"/>
    </xf>
    <xf numFmtId="0" fontId="6" fillId="0" borderId="90" xfId="0" applyFont="1" applyBorder="1"/>
    <xf numFmtId="0" fontId="36" fillId="13" borderId="91" xfId="0" applyFont="1" applyFill="1" applyBorder="1" applyAlignment="1">
      <alignment vertical="center"/>
    </xf>
    <xf numFmtId="9" fontId="45" fillId="0" borderId="31" xfId="8" applyFont="1" applyBorder="1"/>
    <xf numFmtId="164" fontId="32" fillId="0" borderId="92" xfId="0" applyNumberFormat="1" applyFont="1" applyBorder="1"/>
    <xf numFmtId="164" fontId="32" fillId="0" borderId="93" xfId="0" applyNumberFormat="1" applyFont="1" applyBorder="1"/>
    <xf numFmtId="4" fontId="32" fillId="0" borderId="94" xfId="0" applyNumberFormat="1" applyFont="1" applyBorder="1"/>
    <xf numFmtId="4" fontId="32" fillId="0" borderId="83" xfId="0" applyNumberFormat="1" applyFont="1" applyBorder="1"/>
    <xf numFmtId="4" fontId="7" fillId="0" borderId="95" xfId="0" applyNumberFormat="1" applyFont="1" applyBorder="1"/>
    <xf numFmtId="4" fontId="7" fillId="0" borderId="96" xfId="0" applyNumberFormat="1" applyFont="1" applyBorder="1"/>
    <xf numFmtId="164" fontId="43" fillId="13" borderId="97" xfId="0" applyNumberFormat="1" applyFont="1" applyFill="1" applyBorder="1" applyAlignment="1">
      <alignment vertical="center"/>
    </xf>
    <xf numFmtId="164" fontId="43" fillId="13" borderId="98" xfId="0" applyNumberFormat="1" applyFont="1" applyFill="1" applyBorder="1" applyAlignment="1">
      <alignment vertical="center"/>
    </xf>
    <xf numFmtId="0" fontId="33" fillId="3" borderId="20" xfId="0" applyFont="1" applyFill="1" applyBorder="1"/>
    <xf numFmtId="0" fontId="33" fillId="3" borderId="17" xfId="0" applyFont="1" applyFill="1" applyBorder="1"/>
    <xf numFmtId="0" fontId="32" fillId="3" borderId="20" xfId="0" applyFont="1" applyFill="1" applyBorder="1" applyAlignment="1">
      <alignment horizontal="left" indent="2"/>
    </xf>
    <xf numFmtId="0" fontId="32" fillId="3" borderId="17" xfId="0" applyFont="1" applyFill="1" applyBorder="1" applyAlignment="1">
      <alignment horizontal="left" indent="2"/>
    </xf>
    <xf numFmtId="0" fontId="24" fillId="0" borderId="0" xfId="0" applyFont="1" applyBorder="1"/>
    <xf numFmtId="0" fontId="33" fillId="0" borderId="45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45" fillId="0" borderId="55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79" xfId="0" applyFont="1" applyBorder="1" applyAlignment="1">
      <alignment horizontal="left" vertical="top" wrapText="1"/>
    </xf>
    <xf numFmtId="0" fontId="45" fillId="0" borderId="68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54" xfId="0" applyFont="1" applyBorder="1" applyAlignment="1">
      <alignment horizontal="left" vertical="top" wrapText="1"/>
    </xf>
    <xf numFmtId="0" fontId="45" fillId="0" borderId="4" xfId="0" applyFont="1" applyBorder="1" applyAlignment="1">
      <alignment horizontal="left" vertical="top" wrapText="1"/>
    </xf>
    <xf numFmtId="0" fontId="45" fillId="0" borderId="80" xfId="0" applyFont="1" applyBorder="1" applyAlignment="1">
      <alignment horizontal="left" vertical="top" wrapText="1"/>
    </xf>
    <xf numFmtId="0" fontId="37" fillId="4" borderId="11" xfId="0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41" fillId="0" borderId="4" xfId="0" applyFont="1" applyBorder="1" applyAlignment="1">
      <alignment horizontal="left"/>
    </xf>
    <xf numFmtId="0" fontId="36" fillId="2" borderId="11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0" fontId="36" fillId="2" borderId="58" xfId="0" applyFont="1" applyFill="1" applyBorder="1" applyAlignment="1">
      <alignment horizontal="center"/>
    </xf>
    <xf numFmtId="0" fontId="36" fillId="2" borderId="77" xfId="0" applyFont="1" applyFill="1" applyBorder="1" applyAlignment="1">
      <alignment horizontal="center"/>
    </xf>
    <xf numFmtId="49" fontId="37" fillId="4" borderId="11" xfId="0" applyNumberFormat="1" applyFont="1" applyFill="1" applyBorder="1" applyAlignment="1">
      <alignment horizontal="center"/>
    </xf>
    <xf numFmtId="49" fontId="37" fillId="4" borderId="13" xfId="0" applyNumberFormat="1" applyFont="1" applyFill="1" applyBorder="1" applyAlignment="1">
      <alignment horizontal="center"/>
    </xf>
    <xf numFmtId="166" fontId="53" fillId="0" borderId="17" xfId="0" applyNumberFormat="1" applyFont="1" applyBorder="1" applyAlignment="1">
      <alignment horizontal="center" wrapText="1"/>
    </xf>
    <xf numFmtId="166" fontId="52" fillId="0" borderId="17" xfId="0" applyNumberFormat="1" applyFont="1" applyBorder="1" applyAlignment="1">
      <alignment horizontal="center" wrapText="1"/>
    </xf>
    <xf numFmtId="0" fontId="33" fillId="0" borderId="45" xfId="0" applyFont="1" applyBorder="1" applyAlignment="1">
      <alignment horizontal="left" vertical="center"/>
    </xf>
    <xf numFmtId="0" fontId="33" fillId="0" borderId="51" xfId="0" applyFont="1" applyBorder="1" applyAlignment="1">
      <alignment horizontal="left" vertical="center"/>
    </xf>
    <xf numFmtId="0" fontId="33" fillId="0" borderId="46" xfId="0" applyFont="1" applyBorder="1" applyAlignment="1">
      <alignment horizontal="left" vertical="center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7" fillId="4" borderId="11" xfId="0" applyFont="1" applyFill="1" applyBorder="1" applyAlignment="1">
      <alignment horizontal="left"/>
    </xf>
    <xf numFmtId="0" fontId="37" fillId="4" borderId="12" xfId="0" applyFont="1" applyFill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8" fillId="0" borderId="11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</cellXfs>
  <cellStyles count="9">
    <cellStyle name="Euro" xfId="1" xr:uid="{00000000-0005-0000-0000-000000000000}"/>
    <cellStyle name="Hyperlink" xfId="7" builtinId="8"/>
    <cellStyle name="Procent" xfId="8" builtinId="5"/>
    <cellStyle name="Procent 2" xfId="2" xr:uid="{00000000-0005-0000-0000-000003000000}"/>
    <cellStyle name="Standaard" xfId="0" builtinId="0"/>
    <cellStyle name="Standaard 2" xfId="3" xr:uid="{00000000-0005-0000-0000-000005000000}"/>
    <cellStyle name="Standaard 2 2" xfId="4" xr:uid="{00000000-0005-0000-0000-000006000000}"/>
    <cellStyle name="Standaard 3" xfId="5" xr:uid="{00000000-0005-0000-0000-000007000000}"/>
    <cellStyle name="Standaard 4" xfId="6" xr:uid="{00000000-0005-0000-0000-000008000000}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63233"/>
      <color rgb="FF343434"/>
      <color rgb="FFFF6600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263238</xdr:colOff>
      <xdr:row>8</xdr:row>
      <xdr:rowOff>11257</xdr:rowOff>
    </xdr:from>
    <xdr:to>
      <xdr:col>6</xdr:col>
      <xdr:colOff>739488</xdr:colOff>
      <xdr:row>8</xdr:row>
      <xdr:rowOff>173182</xdr:rowOff>
    </xdr:to>
    <xdr:sp macro="" textlink="">
      <xdr:nvSpPr>
        <xdr:cNvPr id="2" name="PIJL-LINKS en -RECHT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302829" y="1535257"/>
          <a:ext cx="476250" cy="161925"/>
        </a:xfrm>
        <a:prstGeom prst="leftRightArrow">
          <a:avLst/>
        </a:prstGeom>
        <a:solidFill>
          <a:srgbClr val="E63233"/>
        </a:solidFill>
        <a:ln>
          <a:solidFill>
            <a:srgbClr val="E632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38100</xdr:colOff>
      <xdr:row>23</xdr:row>
      <xdr:rowOff>114301</xdr:rowOff>
    </xdr:from>
    <xdr:to>
      <xdr:col>3</xdr:col>
      <xdr:colOff>809625</xdr:colOff>
      <xdr:row>26</xdr:row>
      <xdr:rowOff>123825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2479964" y="4461165"/>
          <a:ext cx="771525" cy="563705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74839</xdr:colOff>
      <xdr:row>24</xdr:row>
      <xdr:rowOff>83005</xdr:rowOff>
    </xdr:from>
    <xdr:to>
      <xdr:col>3</xdr:col>
      <xdr:colOff>812346</xdr:colOff>
      <xdr:row>26</xdr:row>
      <xdr:rowOff>115661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516703" y="4611710"/>
          <a:ext cx="737507" cy="40499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48986</xdr:colOff>
      <xdr:row>25</xdr:row>
      <xdr:rowOff>95250</xdr:rowOff>
    </xdr:from>
    <xdr:to>
      <xdr:col>3</xdr:col>
      <xdr:colOff>830035</xdr:colOff>
      <xdr:row>26</xdr:row>
      <xdr:rowOff>103416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2490850" y="4814455"/>
          <a:ext cx="781049" cy="19000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26</xdr:row>
      <xdr:rowOff>104776</xdr:rowOff>
    </xdr:from>
    <xdr:to>
      <xdr:col>3</xdr:col>
      <xdr:colOff>828675</xdr:colOff>
      <xdr:row>26</xdr:row>
      <xdr:rowOff>123825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V="1">
          <a:off x="2489489" y="5005821"/>
          <a:ext cx="781050" cy="190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26</xdr:row>
      <xdr:rowOff>133350</xdr:rowOff>
    </xdr:from>
    <xdr:to>
      <xdr:col>3</xdr:col>
      <xdr:colOff>838200</xdr:colOff>
      <xdr:row>27</xdr:row>
      <xdr:rowOff>104776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2479964" y="5034395"/>
          <a:ext cx="800100" cy="153267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26</xdr:row>
      <xdr:rowOff>123825</xdr:rowOff>
    </xdr:from>
    <xdr:to>
      <xdr:col>3</xdr:col>
      <xdr:colOff>836839</xdr:colOff>
      <xdr:row>28</xdr:row>
      <xdr:rowOff>115660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2518064" y="5024870"/>
          <a:ext cx="760639" cy="36417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26</xdr:row>
      <xdr:rowOff>152400</xdr:rowOff>
    </xdr:from>
    <xdr:to>
      <xdr:col>3</xdr:col>
      <xdr:colOff>828675</xdr:colOff>
      <xdr:row>29</xdr:row>
      <xdr:rowOff>114300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2508539" y="5053445"/>
          <a:ext cx="762000" cy="516082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26</xdr:row>
      <xdr:rowOff>133350</xdr:rowOff>
    </xdr:from>
    <xdr:to>
      <xdr:col>3</xdr:col>
      <xdr:colOff>819150</xdr:colOff>
      <xdr:row>30</xdr:row>
      <xdr:rowOff>66676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2489489" y="5034395"/>
          <a:ext cx="771525" cy="6693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35</xdr:row>
      <xdr:rowOff>128156</xdr:rowOff>
    </xdr:from>
    <xdr:to>
      <xdr:col>3</xdr:col>
      <xdr:colOff>797502</xdr:colOff>
      <xdr:row>38</xdr:row>
      <xdr:rowOff>137679</xdr:rowOff>
    </xdr:to>
    <xdr:cxnSp macro="">
      <xdr:nvCxnSpPr>
        <xdr:cNvPr id="42" name="Rechte verbindingslijn met pijl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flipV="1">
          <a:off x="2467841" y="6691747"/>
          <a:ext cx="771525" cy="563705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62716</xdr:colOff>
      <xdr:row>36</xdr:row>
      <xdr:rowOff>96860</xdr:rowOff>
    </xdr:from>
    <xdr:to>
      <xdr:col>3</xdr:col>
      <xdr:colOff>800223</xdr:colOff>
      <xdr:row>38</xdr:row>
      <xdr:rowOff>129515</xdr:rowOff>
    </xdr:to>
    <xdr:cxnSp macro="">
      <xdr:nvCxnSpPr>
        <xdr:cNvPr id="43" name="Rechte verbindingslijn met pijl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flipV="1">
          <a:off x="2504580" y="6842292"/>
          <a:ext cx="737507" cy="40499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36863</xdr:colOff>
      <xdr:row>37</xdr:row>
      <xdr:rowOff>109105</xdr:rowOff>
    </xdr:from>
    <xdr:to>
      <xdr:col>3</xdr:col>
      <xdr:colOff>817912</xdr:colOff>
      <xdr:row>38</xdr:row>
      <xdr:rowOff>117270</xdr:rowOff>
    </xdr:to>
    <xdr:cxnSp macro="">
      <xdr:nvCxnSpPr>
        <xdr:cNvPr id="44" name="Rechte verbindingslijn met pijl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flipV="1">
          <a:off x="2478727" y="7045037"/>
          <a:ext cx="781049" cy="19000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35502</xdr:colOff>
      <xdr:row>38</xdr:row>
      <xdr:rowOff>118630</xdr:rowOff>
    </xdr:from>
    <xdr:to>
      <xdr:col>3</xdr:col>
      <xdr:colOff>816552</xdr:colOff>
      <xdr:row>38</xdr:row>
      <xdr:rowOff>137679</xdr:rowOff>
    </xdr:to>
    <xdr:cxnSp macro="">
      <xdr:nvCxnSpPr>
        <xdr:cNvPr id="45" name="Rechte verbindingslijn met pijl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flipV="1">
          <a:off x="2477366" y="7236403"/>
          <a:ext cx="781050" cy="190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38</xdr:row>
      <xdr:rowOff>147204</xdr:rowOff>
    </xdr:from>
    <xdr:to>
      <xdr:col>3</xdr:col>
      <xdr:colOff>826077</xdr:colOff>
      <xdr:row>39</xdr:row>
      <xdr:rowOff>118630</xdr:rowOff>
    </xdr:to>
    <xdr:cxnSp macro="">
      <xdr:nvCxnSpPr>
        <xdr:cNvPr id="46" name="Rechte verbindingslijn met pijl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>
          <a:off x="2467841" y="7264977"/>
          <a:ext cx="800100" cy="153267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64077</xdr:colOff>
      <xdr:row>38</xdr:row>
      <xdr:rowOff>137679</xdr:rowOff>
    </xdr:from>
    <xdr:to>
      <xdr:col>3</xdr:col>
      <xdr:colOff>824716</xdr:colOff>
      <xdr:row>40</xdr:row>
      <xdr:rowOff>129514</xdr:rowOff>
    </xdr:to>
    <xdr:cxnSp macro="">
      <xdr:nvCxnSpPr>
        <xdr:cNvPr id="47" name="Rechte verbindingslijn met pijl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>
          <a:off x="2505941" y="7255452"/>
          <a:ext cx="760639" cy="36417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54552</xdr:colOff>
      <xdr:row>38</xdr:row>
      <xdr:rowOff>166254</xdr:rowOff>
    </xdr:from>
    <xdr:to>
      <xdr:col>3</xdr:col>
      <xdr:colOff>816552</xdr:colOff>
      <xdr:row>41</xdr:row>
      <xdr:rowOff>128154</xdr:rowOff>
    </xdr:to>
    <xdr:cxnSp macro="">
      <xdr:nvCxnSpPr>
        <xdr:cNvPr id="48" name="Rechte verbindingslijn met pijl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>
          <a:off x="2496416" y="7284027"/>
          <a:ext cx="762000" cy="516082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35502</xdr:colOff>
      <xdr:row>38</xdr:row>
      <xdr:rowOff>147204</xdr:rowOff>
    </xdr:from>
    <xdr:to>
      <xdr:col>3</xdr:col>
      <xdr:colOff>807027</xdr:colOff>
      <xdr:row>42</xdr:row>
      <xdr:rowOff>80531</xdr:rowOff>
    </xdr:to>
    <xdr:cxnSp macro="">
      <xdr:nvCxnSpPr>
        <xdr:cNvPr id="49" name="Rechte verbindingslijn met pijl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2477366" y="7264977"/>
          <a:ext cx="771525" cy="6693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inwinlening.b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rgb="FF00B050"/>
    <pageSetUpPr fitToPage="1"/>
  </sheetPr>
  <dimension ref="A1:N490"/>
  <sheetViews>
    <sheetView topLeftCell="A34" zoomScale="90" zoomScaleNormal="90" workbookViewId="0">
      <selection activeCell="C23" sqref="C23"/>
    </sheetView>
  </sheetViews>
  <sheetFormatPr defaultColWidth="9.109375" defaultRowHeight="13.8" x14ac:dyDescent="0.3"/>
  <cols>
    <col min="1" max="1" width="35.109375" style="143" bestFit="1" customWidth="1"/>
    <col min="2" max="2" width="30.44140625" style="143" customWidth="1"/>
    <col min="3" max="3" width="12.88671875" style="143" customWidth="1"/>
    <col min="4" max="4" width="17.109375" style="143" customWidth="1"/>
    <col min="5" max="5" width="16" style="143" customWidth="1"/>
    <col min="6" max="6" width="15.5546875" style="143" bestFit="1" customWidth="1"/>
    <col min="7" max="7" width="15.88671875" style="143" customWidth="1"/>
    <col min="8" max="8" width="15" style="143" customWidth="1"/>
    <col min="9" max="9" width="29.88671875" style="143" customWidth="1"/>
    <col min="10" max="16384" width="9.109375" style="143"/>
  </cols>
  <sheetData>
    <row r="1" spans="1:9" s="141" customFormat="1" ht="14.4" thickBot="1" x14ac:dyDescent="0.35">
      <c r="A1" s="139" t="s">
        <v>210</v>
      </c>
      <c r="B1" s="140"/>
      <c r="C1" s="140"/>
      <c r="D1" s="140"/>
      <c r="E1" s="140"/>
      <c r="F1" s="140"/>
    </row>
    <row r="2" spans="1:9" x14ac:dyDescent="0.3">
      <c r="A2" s="142"/>
      <c r="B2" s="142"/>
      <c r="C2" s="142"/>
      <c r="D2" s="142"/>
      <c r="E2" s="142"/>
      <c r="F2" s="142"/>
      <c r="I2" s="144"/>
    </row>
    <row r="3" spans="1:9" x14ac:dyDescent="0.3">
      <c r="A3" s="145" t="s">
        <v>114</v>
      </c>
      <c r="B3" s="142"/>
      <c r="C3" s="142"/>
      <c r="D3" s="142"/>
      <c r="E3" s="142"/>
      <c r="F3" s="142"/>
    </row>
    <row r="4" spans="1:9" s="147" customFormat="1" ht="39" customHeight="1" x14ac:dyDescent="0.25">
      <c r="A4" s="321" t="s">
        <v>3</v>
      </c>
      <c r="B4" s="322" t="s">
        <v>4</v>
      </c>
      <c r="C4" s="322" t="s">
        <v>5</v>
      </c>
      <c r="D4" s="322" t="s">
        <v>6</v>
      </c>
      <c r="E4" s="322" t="s">
        <v>7</v>
      </c>
      <c r="F4" s="322" t="s">
        <v>229</v>
      </c>
      <c r="G4" s="146"/>
      <c r="I4" s="143"/>
    </row>
    <row r="5" spans="1:9" x14ac:dyDescent="0.25">
      <c r="A5" s="148" t="s">
        <v>372</v>
      </c>
      <c r="B5" s="138"/>
      <c r="C5" s="240">
        <v>0</v>
      </c>
      <c r="D5" s="136">
        <v>3</v>
      </c>
      <c r="E5" s="137">
        <f>100%/D5</f>
        <v>0.33333333333333331</v>
      </c>
      <c r="F5" s="243">
        <f t="shared" ref="F5:F13" si="0">C5*E5</f>
        <v>0</v>
      </c>
      <c r="G5" s="146"/>
    </row>
    <row r="6" spans="1:9" x14ac:dyDescent="0.25">
      <c r="A6" s="148" t="s">
        <v>9</v>
      </c>
      <c r="B6" s="138"/>
      <c r="C6" s="240">
        <v>0</v>
      </c>
      <c r="D6" s="136">
        <v>33</v>
      </c>
      <c r="E6" s="137">
        <f t="shared" ref="E6:E13" si="1">100%/D6</f>
        <v>3.0303030303030304E-2</v>
      </c>
      <c r="F6" s="243">
        <f t="shared" si="0"/>
        <v>0</v>
      </c>
      <c r="G6" s="146"/>
    </row>
    <row r="7" spans="1:9" x14ac:dyDescent="0.25">
      <c r="A7" s="148" t="s">
        <v>10</v>
      </c>
      <c r="B7" s="138"/>
      <c r="C7" s="240">
        <v>0</v>
      </c>
      <c r="D7" s="136">
        <v>20</v>
      </c>
      <c r="E7" s="137">
        <f t="shared" si="1"/>
        <v>0.05</v>
      </c>
      <c r="F7" s="243">
        <f t="shared" si="0"/>
        <v>0</v>
      </c>
      <c r="G7" s="146"/>
    </row>
    <row r="8" spans="1:9" x14ac:dyDescent="0.25">
      <c r="A8" s="148" t="s">
        <v>11</v>
      </c>
      <c r="B8" s="138"/>
      <c r="C8" s="240">
        <v>0</v>
      </c>
      <c r="D8" s="136">
        <v>5</v>
      </c>
      <c r="E8" s="137">
        <f t="shared" si="1"/>
        <v>0.2</v>
      </c>
      <c r="F8" s="243">
        <f t="shared" si="0"/>
        <v>0</v>
      </c>
      <c r="G8" s="146"/>
    </row>
    <row r="9" spans="1:9" x14ac:dyDescent="0.25">
      <c r="A9" s="148" t="s">
        <v>12</v>
      </c>
      <c r="B9" s="138"/>
      <c r="C9" s="240">
        <v>0</v>
      </c>
      <c r="D9" s="136">
        <v>5</v>
      </c>
      <c r="E9" s="137">
        <f t="shared" si="1"/>
        <v>0.2</v>
      </c>
      <c r="F9" s="243">
        <f t="shared" si="0"/>
        <v>0</v>
      </c>
      <c r="G9" s="146"/>
    </row>
    <row r="10" spans="1:9" s="144" customFormat="1" ht="14.25" customHeight="1" x14ac:dyDescent="0.25">
      <c r="A10" s="148" t="s">
        <v>13</v>
      </c>
      <c r="B10" s="138"/>
      <c r="C10" s="240">
        <v>0</v>
      </c>
      <c r="D10" s="136">
        <v>3</v>
      </c>
      <c r="E10" s="137">
        <f t="shared" si="1"/>
        <v>0.33333333333333331</v>
      </c>
      <c r="F10" s="244">
        <f t="shared" si="0"/>
        <v>0</v>
      </c>
      <c r="G10" s="146"/>
      <c r="I10" s="143"/>
    </row>
    <row r="11" spans="1:9" x14ac:dyDescent="0.25">
      <c r="A11" s="149" t="s">
        <v>14</v>
      </c>
      <c r="B11" s="150"/>
      <c r="C11" s="241">
        <v>0</v>
      </c>
      <c r="D11" s="136">
        <v>3</v>
      </c>
      <c r="E11" s="137">
        <f t="shared" si="1"/>
        <v>0.33333333333333331</v>
      </c>
      <c r="F11" s="243">
        <f t="shared" si="0"/>
        <v>0</v>
      </c>
      <c r="G11" s="146"/>
    </row>
    <row r="12" spans="1:9" x14ac:dyDescent="0.25">
      <c r="A12" s="149" t="s">
        <v>15</v>
      </c>
      <c r="B12" s="150"/>
      <c r="C12" s="242">
        <v>0</v>
      </c>
      <c r="D12" s="136">
        <v>5</v>
      </c>
      <c r="E12" s="137">
        <f t="shared" si="1"/>
        <v>0.2</v>
      </c>
      <c r="F12" s="245">
        <f t="shared" si="0"/>
        <v>0</v>
      </c>
      <c r="G12" s="146"/>
    </row>
    <row r="13" spans="1:9" ht="14.4" thickBot="1" x14ac:dyDescent="0.3">
      <c r="A13" s="149" t="s">
        <v>195</v>
      </c>
      <c r="B13" s="150"/>
      <c r="C13" s="242">
        <v>0</v>
      </c>
      <c r="D13" s="151">
        <v>5</v>
      </c>
      <c r="E13" s="137">
        <f t="shared" si="1"/>
        <v>0.2</v>
      </c>
      <c r="F13" s="245">
        <f t="shared" si="0"/>
        <v>0</v>
      </c>
      <c r="G13" s="146"/>
    </row>
    <row r="14" spans="1:9" ht="28.2" thickBot="1" x14ac:dyDescent="0.3">
      <c r="A14" s="323" t="s">
        <v>244</v>
      </c>
      <c r="B14" s="152"/>
      <c r="C14" s="246">
        <f>SUM(C5:C13)</f>
        <v>0</v>
      </c>
      <c r="D14" s="153"/>
      <c r="E14" s="142"/>
      <c r="F14" s="246">
        <f>SUM(F5:F13)</f>
        <v>0</v>
      </c>
      <c r="G14" s="146"/>
    </row>
    <row r="15" spans="1:9" x14ac:dyDescent="0.25">
      <c r="A15" s="154"/>
      <c r="B15" s="152"/>
      <c r="C15" s="153"/>
      <c r="D15" s="153"/>
      <c r="E15" s="142"/>
      <c r="F15" s="153"/>
      <c r="G15" s="146"/>
    </row>
    <row r="16" spans="1:9" x14ac:dyDescent="0.3">
      <c r="A16" s="142"/>
      <c r="B16" s="152"/>
      <c r="C16" s="153"/>
      <c r="D16" s="153"/>
      <c r="E16" s="142"/>
      <c r="F16" s="153"/>
    </row>
    <row r="17" spans="1:10" x14ac:dyDescent="0.3">
      <c r="A17" s="145" t="s">
        <v>88</v>
      </c>
      <c r="B17" s="142"/>
      <c r="C17" s="142"/>
    </row>
    <row r="18" spans="1:10" s="147" customFormat="1" ht="41.4" x14ac:dyDescent="0.3">
      <c r="A18" s="321" t="s">
        <v>3</v>
      </c>
      <c r="B18" s="322" t="s">
        <v>4</v>
      </c>
      <c r="C18" s="322" t="s">
        <v>5</v>
      </c>
      <c r="D18" s="322" t="s">
        <v>6</v>
      </c>
      <c r="E18" s="322" t="s">
        <v>7</v>
      </c>
      <c r="F18" s="324" t="s">
        <v>241</v>
      </c>
      <c r="G18" s="322" t="s">
        <v>242</v>
      </c>
      <c r="H18" s="325" t="s">
        <v>230</v>
      </c>
      <c r="J18" s="143"/>
    </row>
    <row r="19" spans="1:10" x14ac:dyDescent="0.3">
      <c r="A19" s="148" t="s">
        <v>372</v>
      </c>
      <c r="B19" s="138"/>
      <c r="C19" s="240">
        <v>0</v>
      </c>
      <c r="D19" s="136">
        <f t="shared" ref="D19:D26" si="2">D5</f>
        <v>3</v>
      </c>
      <c r="E19" s="137">
        <f t="shared" ref="E19:E27" si="3">100%/D19</f>
        <v>0.33333333333333331</v>
      </c>
      <c r="F19" s="243">
        <f t="shared" ref="F19:F27" si="4">C19*E19</f>
        <v>0</v>
      </c>
      <c r="G19" s="248">
        <f t="shared" ref="G19:G27" si="5">F5</f>
        <v>0</v>
      </c>
      <c r="H19" s="249">
        <f>F19+G19</f>
        <v>0</v>
      </c>
    </row>
    <row r="20" spans="1:10" x14ac:dyDescent="0.3">
      <c r="A20" s="148" t="s">
        <v>9</v>
      </c>
      <c r="B20" s="138"/>
      <c r="C20" s="240">
        <v>0</v>
      </c>
      <c r="D20" s="136">
        <f t="shared" si="2"/>
        <v>33</v>
      </c>
      <c r="E20" s="137">
        <f t="shared" si="3"/>
        <v>3.0303030303030304E-2</v>
      </c>
      <c r="F20" s="243">
        <f t="shared" si="4"/>
        <v>0</v>
      </c>
      <c r="G20" s="248">
        <f t="shared" si="5"/>
        <v>0</v>
      </c>
      <c r="H20" s="249">
        <f t="shared" ref="H20:H27" si="6">F20+G20</f>
        <v>0</v>
      </c>
    </row>
    <row r="21" spans="1:10" x14ac:dyDescent="0.3">
      <c r="A21" s="148" t="s">
        <v>10</v>
      </c>
      <c r="B21" s="138"/>
      <c r="C21" s="240">
        <v>0</v>
      </c>
      <c r="D21" s="136">
        <f t="shared" si="2"/>
        <v>20</v>
      </c>
      <c r="E21" s="137">
        <f t="shared" si="3"/>
        <v>0.05</v>
      </c>
      <c r="F21" s="243">
        <f t="shared" si="4"/>
        <v>0</v>
      </c>
      <c r="G21" s="248">
        <f t="shared" si="5"/>
        <v>0</v>
      </c>
      <c r="H21" s="249">
        <f t="shared" si="6"/>
        <v>0</v>
      </c>
    </row>
    <row r="22" spans="1:10" x14ac:dyDescent="0.3">
      <c r="A22" s="148" t="s">
        <v>11</v>
      </c>
      <c r="B22" s="138"/>
      <c r="C22" s="240">
        <v>0</v>
      </c>
      <c r="D22" s="136">
        <f t="shared" si="2"/>
        <v>5</v>
      </c>
      <c r="E22" s="137">
        <f t="shared" si="3"/>
        <v>0.2</v>
      </c>
      <c r="F22" s="243">
        <f t="shared" si="4"/>
        <v>0</v>
      </c>
      <c r="G22" s="248">
        <f t="shared" si="5"/>
        <v>0</v>
      </c>
      <c r="H22" s="249">
        <f t="shared" si="6"/>
        <v>0</v>
      </c>
    </row>
    <row r="23" spans="1:10" x14ac:dyDescent="0.3">
      <c r="A23" s="148" t="s">
        <v>12</v>
      </c>
      <c r="B23" s="138"/>
      <c r="C23" s="240">
        <v>0</v>
      </c>
      <c r="D23" s="136">
        <f t="shared" si="2"/>
        <v>5</v>
      </c>
      <c r="E23" s="137">
        <f t="shared" si="3"/>
        <v>0.2</v>
      </c>
      <c r="F23" s="243">
        <f t="shared" si="4"/>
        <v>0</v>
      </c>
      <c r="G23" s="248">
        <f t="shared" si="5"/>
        <v>0</v>
      </c>
      <c r="H23" s="249">
        <f t="shared" si="6"/>
        <v>0</v>
      </c>
    </row>
    <row r="24" spans="1:10" ht="14.25" customHeight="1" x14ac:dyDescent="0.3">
      <c r="A24" s="148" t="s">
        <v>13</v>
      </c>
      <c r="B24" s="138"/>
      <c r="C24" s="240">
        <v>0</v>
      </c>
      <c r="D24" s="136">
        <f t="shared" si="2"/>
        <v>3</v>
      </c>
      <c r="E24" s="137">
        <f t="shared" si="3"/>
        <v>0.33333333333333331</v>
      </c>
      <c r="F24" s="244">
        <f t="shared" si="4"/>
        <v>0</v>
      </c>
      <c r="G24" s="248">
        <f t="shared" si="5"/>
        <v>0</v>
      </c>
      <c r="H24" s="249">
        <f t="shared" si="6"/>
        <v>0</v>
      </c>
    </row>
    <row r="25" spans="1:10" x14ac:dyDescent="0.3">
      <c r="A25" s="149" t="s">
        <v>14</v>
      </c>
      <c r="B25" s="138"/>
      <c r="C25" s="240">
        <v>0</v>
      </c>
      <c r="D25" s="136">
        <f t="shared" si="2"/>
        <v>3</v>
      </c>
      <c r="E25" s="137">
        <f t="shared" si="3"/>
        <v>0.33333333333333331</v>
      </c>
      <c r="F25" s="243">
        <f t="shared" si="4"/>
        <v>0</v>
      </c>
      <c r="G25" s="248">
        <f t="shared" si="5"/>
        <v>0</v>
      </c>
      <c r="H25" s="249">
        <f t="shared" si="6"/>
        <v>0</v>
      </c>
    </row>
    <row r="26" spans="1:10" x14ac:dyDescent="0.3">
      <c r="A26" s="149" t="s">
        <v>15</v>
      </c>
      <c r="B26" s="138"/>
      <c r="C26" s="240">
        <v>0</v>
      </c>
      <c r="D26" s="136">
        <f t="shared" si="2"/>
        <v>5</v>
      </c>
      <c r="E26" s="137">
        <f t="shared" si="3"/>
        <v>0.2</v>
      </c>
      <c r="F26" s="243">
        <f t="shared" si="4"/>
        <v>0</v>
      </c>
      <c r="G26" s="248">
        <f t="shared" si="5"/>
        <v>0</v>
      </c>
      <c r="H26" s="249">
        <f t="shared" si="6"/>
        <v>0</v>
      </c>
    </row>
    <row r="27" spans="1:10" ht="14.4" thickBot="1" x14ac:dyDescent="0.35">
      <c r="A27" s="149" t="s">
        <v>195</v>
      </c>
      <c r="B27" s="138"/>
      <c r="C27" s="247">
        <v>0</v>
      </c>
      <c r="D27" s="151">
        <v>5</v>
      </c>
      <c r="E27" s="137">
        <f t="shared" si="3"/>
        <v>0.2</v>
      </c>
      <c r="F27" s="243">
        <f t="shared" si="4"/>
        <v>0</v>
      </c>
      <c r="G27" s="248">
        <f t="shared" si="5"/>
        <v>0</v>
      </c>
      <c r="H27" s="250">
        <f t="shared" si="6"/>
        <v>0</v>
      </c>
    </row>
    <row r="28" spans="1:10" ht="28.2" thickBot="1" x14ac:dyDescent="0.35">
      <c r="A28" s="323" t="s">
        <v>240</v>
      </c>
      <c r="B28" s="152"/>
      <c r="C28" s="246">
        <f>SUM(C19:C27)</f>
        <v>0</v>
      </c>
      <c r="D28" s="153"/>
      <c r="E28" s="142"/>
      <c r="F28" s="251">
        <f>SUM(F19:F27)</f>
        <v>0</v>
      </c>
      <c r="G28" s="251">
        <f>SUM(G19:G27)</f>
        <v>0</v>
      </c>
      <c r="H28" s="246">
        <f>SUM(H19:H27)</f>
        <v>0</v>
      </c>
    </row>
    <row r="29" spans="1:10" x14ac:dyDescent="0.3">
      <c r="A29" s="142"/>
      <c r="B29" s="142"/>
      <c r="C29" s="142"/>
      <c r="D29" s="142"/>
      <c r="E29" s="142"/>
      <c r="F29" s="142"/>
    </row>
    <row r="30" spans="1:10" x14ac:dyDescent="0.3">
      <c r="A30" s="142"/>
      <c r="B30" s="142"/>
      <c r="C30" s="142"/>
      <c r="D30" s="142"/>
      <c r="E30" s="142"/>
      <c r="F30" s="142"/>
    </row>
    <row r="31" spans="1:10" x14ac:dyDescent="0.3">
      <c r="A31" s="145" t="s">
        <v>298</v>
      </c>
      <c r="B31" s="142"/>
      <c r="C31" s="142"/>
    </row>
    <row r="32" spans="1:10" ht="27.6" x14ac:dyDescent="0.3">
      <c r="A32" s="321" t="s">
        <v>3</v>
      </c>
      <c r="B32" s="322" t="s">
        <v>4</v>
      </c>
      <c r="C32" s="322" t="s">
        <v>5</v>
      </c>
      <c r="D32" s="322" t="s">
        <v>6</v>
      </c>
      <c r="E32" s="322" t="s">
        <v>7</v>
      </c>
      <c r="F32" s="324" t="s">
        <v>311</v>
      </c>
      <c r="G32" s="324" t="s">
        <v>241</v>
      </c>
      <c r="H32" s="322" t="s">
        <v>242</v>
      </c>
      <c r="I32" s="325" t="s">
        <v>230</v>
      </c>
    </row>
    <row r="33" spans="1:9" x14ac:dyDescent="0.3">
      <c r="A33" s="148" t="s">
        <v>372</v>
      </c>
      <c r="B33" s="138"/>
      <c r="C33" s="240">
        <v>0</v>
      </c>
      <c r="D33" s="136">
        <f t="shared" ref="D33:D40" si="7">D19</f>
        <v>3</v>
      </c>
      <c r="E33" s="137">
        <f t="shared" ref="E33:E41" si="8">100%/D33</f>
        <v>0.33333333333333331</v>
      </c>
      <c r="F33" s="396">
        <f t="shared" ref="F33:F41" si="9">+C33*E33</f>
        <v>0</v>
      </c>
      <c r="G33" s="243">
        <f>F19</f>
        <v>0</v>
      </c>
      <c r="H33" s="248">
        <f>F5</f>
        <v>0</v>
      </c>
      <c r="I33" s="249">
        <f>G33+H33+F33</f>
        <v>0</v>
      </c>
    </row>
    <row r="34" spans="1:9" x14ac:dyDescent="0.3">
      <c r="A34" s="148" t="s">
        <v>9</v>
      </c>
      <c r="B34" s="138"/>
      <c r="C34" s="240">
        <v>0</v>
      </c>
      <c r="D34" s="136">
        <f t="shared" si="7"/>
        <v>33</v>
      </c>
      <c r="E34" s="137">
        <f t="shared" si="8"/>
        <v>3.0303030303030304E-2</v>
      </c>
      <c r="F34" s="396">
        <f t="shared" si="9"/>
        <v>0</v>
      </c>
      <c r="G34" s="243">
        <f t="shared" ref="G34:G41" si="10">F20</f>
        <v>0</v>
      </c>
      <c r="H34" s="248">
        <f t="shared" ref="H34:H41" si="11">F6</f>
        <v>0</v>
      </c>
      <c r="I34" s="249">
        <f t="shared" ref="I34:I41" si="12">G34+H34+F34</f>
        <v>0</v>
      </c>
    </row>
    <row r="35" spans="1:9" x14ac:dyDescent="0.3">
      <c r="A35" s="148" t="s">
        <v>10</v>
      </c>
      <c r="B35" s="138"/>
      <c r="C35" s="240">
        <v>0</v>
      </c>
      <c r="D35" s="136">
        <f t="shared" si="7"/>
        <v>20</v>
      </c>
      <c r="E35" s="137">
        <f t="shared" si="8"/>
        <v>0.05</v>
      </c>
      <c r="F35" s="396">
        <f t="shared" si="9"/>
        <v>0</v>
      </c>
      <c r="G35" s="243">
        <f t="shared" si="10"/>
        <v>0</v>
      </c>
      <c r="H35" s="248">
        <f t="shared" si="11"/>
        <v>0</v>
      </c>
      <c r="I35" s="249">
        <f t="shared" si="12"/>
        <v>0</v>
      </c>
    </row>
    <row r="36" spans="1:9" x14ac:dyDescent="0.3">
      <c r="A36" s="148" t="s">
        <v>11</v>
      </c>
      <c r="B36" s="138"/>
      <c r="C36" s="240">
        <v>0</v>
      </c>
      <c r="D36" s="136">
        <f t="shared" si="7"/>
        <v>5</v>
      </c>
      <c r="E36" s="137">
        <f t="shared" si="8"/>
        <v>0.2</v>
      </c>
      <c r="F36" s="396">
        <f t="shared" si="9"/>
        <v>0</v>
      </c>
      <c r="G36" s="243">
        <f t="shared" si="10"/>
        <v>0</v>
      </c>
      <c r="H36" s="248">
        <f t="shared" si="11"/>
        <v>0</v>
      </c>
      <c r="I36" s="249">
        <f t="shared" si="12"/>
        <v>0</v>
      </c>
    </row>
    <row r="37" spans="1:9" x14ac:dyDescent="0.3">
      <c r="A37" s="148" t="s">
        <v>12</v>
      </c>
      <c r="B37" s="138"/>
      <c r="C37" s="240">
        <v>0</v>
      </c>
      <c r="D37" s="136">
        <f t="shared" si="7"/>
        <v>5</v>
      </c>
      <c r="E37" s="137">
        <f t="shared" si="8"/>
        <v>0.2</v>
      </c>
      <c r="F37" s="396">
        <f t="shared" si="9"/>
        <v>0</v>
      </c>
      <c r="G37" s="243">
        <f t="shared" si="10"/>
        <v>0</v>
      </c>
      <c r="H37" s="248">
        <f t="shared" si="11"/>
        <v>0</v>
      </c>
      <c r="I37" s="249">
        <f t="shared" si="12"/>
        <v>0</v>
      </c>
    </row>
    <row r="38" spans="1:9" x14ac:dyDescent="0.3">
      <c r="A38" s="148" t="s">
        <v>13</v>
      </c>
      <c r="B38" s="138"/>
      <c r="C38" s="240">
        <v>0</v>
      </c>
      <c r="D38" s="136">
        <f t="shared" si="7"/>
        <v>3</v>
      </c>
      <c r="E38" s="137">
        <f t="shared" si="8"/>
        <v>0.33333333333333331</v>
      </c>
      <c r="F38" s="396">
        <f t="shared" si="9"/>
        <v>0</v>
      </c>
      <c r="G38" s="243">
        <f t="shared" si="10"/>
        <v>0</v>
      </c>
      <c r="H38" s="248">
        <f t="shared" si="11"/>
        <v>0</v>
      </c>
      <c r="I38" s="249">
        <f t="shared" si="12"/>
        <v>0</v>
      </c>
    </row>
    <row r="39" spans="1:9" x14ac:dyDescent="0.3">
      <c r="A39" s="149" t="s">
        <v>14</v>
      </c>
      <c r="B39" s="138"/>
      <c r="C39" s="240">
        <v>0</v>
      </c>
      <c r="D39" s="136">
        <f t="shared" si="7"/>
        <v>3</v>
      </c>
      <c r="E39" s="137">
        <f t="shared" si="8"/>
        <v>0.33333333333333331</v>
      </c>
      <c r="F39" s="396">
        <f t="shared" si="9"/>
        <v>0</v>
      </c>
      <c r="G39" s="243">
        <f t="shared" si="10"/>
        <v>0</v>
      </c>
      <c r="H39" s="248">
        <f t="shared" si="11"/>
        <v>0</v>
      </c>
      <c r="I39" s="249">
        <f t="shared" si="12"/>
        <v>0</v>
      </c>
    </row>
    <row r="40" spans="1:9" x14ac:dyDescent="0.3">
      <c r="A40" s="149" t="s">
        <v>15</v>
      </c>
      <c r="B40" s="138"/>
      <c r="C40" s="240">
        <v>0</v>
      </c>
      <c r="D40" s="136">
        <f t="shared" si="7"/>
        <v>5</v>
      </c>
      <c r="E40" s="137">
        <f t="shared" si="8"/>
        <v>0.2</v>
      </c>
      <c r="F40" s="396">
        <f t="shared" si="9"/>
        <v>0</v>
      </c>
      <c r="G40" s="243">
        <f t="shared" si="10"/>
        <v>0</v>
      </c>
      <c r="H40" s="248">
        <f t="shared" si="11"/>
        <v>0</v>
      </c>
      <c r="I40" s="249">
        <f t="shared" si="12"/>
        <v>0</v>
      </c>
    </row>
    <row r="41" spans="1:9" ht="14.4" thickBot="1" x14ac:dyDescent="0.35">
      <c r="A41" s="149" t="s">
        <v>195</v>
      </c>
      <c r="B41" s="138"/>
      <c r="C41" s="247">
        <v>0</v>
      </c>
      <c r="D41" s="151">
        <v>5</v>
      </c>
      <c r="E41" s="137">
        <f t="shared" si="8"/>
        <v>0.2</v>
      </c>
      <c r="F41" s="396">
        <f t="shared" si="9"/>
        <v>0</v>
      </c>
      <c r="G41" s="243">
        <f t="shared" si="10"/>
        <v>0</v>
      </c>
      <c r="H41" s="248">
        <f t="shared" si="11"/>
        <v>0</v>
      </c>
      <c r="I41" s="249">
        <f t="shared" si="12"/>
        <v>0</v>
      </c>
    </row>
    <row r="42" spans="1:9" ht="28.2" thickBot="1" x14ac:dyDescent="0.35">
      <c r="A42" s="323" t="s">
        <v>312</v>
      </c>
      <c r="B42" s="152"/>
      <c r="C42" s="246">
        <f>SUM(C33:C41)</f>
        <v>0</v>
      </c>
      <c r="D42" s="153"/>
      <c r="E42" s="142"/>
      <c r="F42" s="251">
        <f>SUM(F33:F41)</f>
        <v>0</v>
      </c>
      <c r="G42" s="251">
        <f>SUM(G33:G41)</f>
        <v>0</v>
      </c>
      <c r="H42" s="251">
        <f>SUM(H33:H41)</f>
        <v>0</v>
      </c>
      <c r="I42" s="246">
        <f>SUM(I33:I41)</f>
        <v>0</v>
      </c>
    </row>
    <row r="43" spans="1:9" x14ac:dyDescent="0.3">
      <c r="A43" s="142"/>
      <c r="B43" s="142"/>
      <c r="C43" s="142"/>
      <c r="D43" s="142"/>
      <c r="E43" s="142"/>
      <c r="F43" s="142"/>
    </row>
    <row r="44" spans="1:9" ht="14.4" thickBot="1" x14ac:dyDescent="0.35">
      <c r="A44" s="142"/>
      <c r="B44" s="142"/>
      <c r="C44" s="142"/>
      <c r="D44" s="142"/>
      <c r="E44" s="142"/>
      <c r="F44" s="142"/>
    </row>
    <row r="45" spans="1:9" ht="14.4" thickBot="1" x14ac:dyDescent="0.3">
      <c r="A45" s="139" t="s">
        <v>245</v>
      </c>
      <c r="B45" s="146"/>
      <c r="C45" s="142"/>
      <c r="D45" s="142"/>
      <c r="E45" s="142"/>
      <c r="F45" s="142"/>
    </row>
    <row r="46" spans="1:9" x14ac:dyDescent="0.25">
      <c r="A46" s="140"/>
      <c r="B46" s="146"/>
      <c r="C46" s="142"/>
      <c r="D46" s="142"/>
      <c r="E46" s="142"/>
      <c r="F46" s="142"/>
    </row>
    <row r="47" spans="1:9" ht="27.6" x14ac:dyDescent="0.3">
      <c r="A47" s="322" t="s">
        <v>237</v>
      </c>
      <c r="B47" s="322" t="s">
        <v>108</v>
      </c>
      <c r="C47" s="142"/>
      <c r="D47" s="142"/>
      <c r="E47" s="142"/>
      <c r="F47" s="142"/>
    </row>
    <row r="48" spans="1:9" x14ac:dyDescent="0.3">
      <c r="A48" s="148" t="s">
        <v>282</v>
      </c>
      <c r="B48" s="240">
        <v>0</v>
      </c>
      <c r="C48" s="142"/>
      <c r="D48" s="142"/>
      <c r="E48" s="142"/>
      <c r="F48" s="142"/>
    </row>
    <row r="49" spans="1:6" x14ac:dyDescent="0.3">
      <c r="A49" s="148" t="s">
        <v>239</v>
      </c>
      <c r="B49" s="240">
        <v>0</v>
      </c>
      <c r="C49" s="142"/>
      <c r="D49" s="142"/>
      <c r="E49" s="142"/>
      <c r="F49" s="142"/>
    </row>
    <row r="50" spans="1:6" x14ac:dyDescent="0.3">
      <c r="A50" s="148" t="s">
        <v>104</v>
      </c>
      <c r="B50" s="240">
        <v>0</v>
      </c>
      <c r="C50" s="142"/>
      <c r="D50" s="142"/>
      <c r="E50" s="142"/>
      <c r="F50" s="142"/>
    </row>
    <row r="51" spans="1:6" ht="14.25" customHeight="1" x14ac:dyDescent="0.3">
      <c r="A51" s="148" t="s">
        <v>216</v>
      </c>
      <c r="B51" s="240">
        <v>0</v>
      </c>
      <c r="C51" s="142"/>
      <c r="D51" s="142"/>
      <c r="E51" s="142"/>
      <c r="F51" s="142"/>
    </row>
    <row r="52" spans="1:6" x14ac:dyDescent="0.3">
      <c r="A52" s="148" t="s">
        <v>106</v>
      </c>
      <c r="B52" s="241">
        <v>0</v>
      </c>
      <c r="C52" s="142"/>
      <c r="D52" s="142"/>
      <c r="E52" s="142"/>
      <c r="F52" s="142"/>
    </row>
    <row r="53" spans="1:6" ht="14.4" thickBot="1" x14ac:dyDescent="0.35">
      <c r="A53" s="148" t="s">
        <v>105</v>
      </c>
      <c r="B53" s="245">
        <f>C7*0.06</f>
        <v>0</v>
      </c>
      <c r="C53" s="142"/>
      <c r="D53" s="142"/>
      <c r="E53" s="142"/>
      <c r="F53" s="142"/>
    </row>
    <row r="54" spans="1:6" ht="28.2" thickBot="1" x14ac:dyDescent="0.35">
      <c r="A54" s="322" t="s">
        <v>243</v>
      </c>
      <c r="B54" s="246">
        <f>SUM(B48:B53)</f>
        <v>0</v>
      </c>
      <c r="C54" s="142"/>
      <c r="D54" s="142"/>
      <c r="E54" s="142"/>
      <c r="F54" s="142"/>
    </row>
    <row r="55" spans="1:6" x14ac:dyDescent="0.3">
      <c r="A55" s="142"/>
      <c r="B55" s="142"/>
      <c r="C55" s="142"/>
      <c r="D55" s="142"/>
      <c r="E55" s="142"/>
      <c r="F55" s="142"/>
    </row>
    <row r="56" spans="1:6" x14ac:dyDescent="0.3">
      <c r="A56" s="142"/>
      <c r="B56" s="142"/>
      <c r="C56" s="142"/>
      <c r="D56" s="142"/>
      <c r="E56" s="142"/>
      <c r="F56" s="142"/>
    </row>
    <row r="57" spans="1:6" x14ac:dyDescent="0.3">
      <c r="A57" s="142"/>
      <c r="B57" s="142"/>
      <c r="C57" s="142"/>
      <c r="D57" s="142"/>
      <c r="E57" s="142"/>
      <c r="F57" s="142"/>
    </row>
    <row r="58" spans="1:6" x14ac:dyDescent="0.3">
      <c r="A58" s="142"/>
      <c r="B58" s="142"/>
      <c r="C58" s="142"/>
      <c r="D58" s="142"/>
      <c r="E58" s="142"/>
      <c r="F58" s="142"/>
    </row>
    <row r="59" spans="1:6" x14ac:dyDescent="0.3">
      <c r="A59" s="142"/>
      <c r="B59" s="142"/>
      <c r="C59" s="142"/>
      <c r="D59" s="142"/>
      <c r="E59" s="142"/>
      <c r="F59" s="142"/>
    </row>
    <row r="60" spans="1:6" x14ac:dyDescent="0.3">
      <c r="A60" s="142"/>
      <c r="B60" s="142"/>
      <c r="C60" s="142"/>
      <c r="D60" s="142"/>
      <c r="E60" s="142"/>
      <c r="F60" s="142"/>
    </row>
    <row r="61" spans="1:6" x14ac:dyDescent="0.3">
      <c r="A61" s="142"/>
      <c r="B61" s="142"/>
      <c r="C61" s="142"/>
      <c r="D61" s="142"/>
      <c r="E61" s="142"/>
      <c r="F61" s="142"/>
    </row>
    <row r="62" spans="1:6" x14ac:dyDescent="0.3">
      <c r="A62" s="142"/>
      <c r="B62" s="142"/>
      <c r="C62" s="142"/>
      <c r="D62" s="142"/>
      <c r="E62" s="142"/>
      <c r="F62" s="142"/>
    </row>
    <row r="63" spans="1:6" x14ac:dyDescent="0.3">
      <c r="A63" s="142"/>
      <c r="B63" s="142"/>
      <c r="C63" s="142"/>
      <c r="D63" s="142"/>
      <c r="E63" s="142"/>
      <c r="F63" s="142"/>
    </row>
    <row r="64" spans="1:6" x14ac:dyDescent="0.3">
      <c r="A64" s="142"/>
      <c r="B64" s="142"/>
      <c r="C64" s="142"/>
      <c r="D64" s="142"/>
      <c r="E64" s="142"/>
      <c r="F64" s="142"/>
    </row>
    <row r="65" spans="1:6" x14ac:dyDescent="0.3">
      <c r="A65" s="142"/>
      <c r="B65" s="142"/>
      <c r="C65" s="142"/>
      <c r="D65" s="142"/>
      <c r="E65" s="142"/>
      <c r="F65" s="142"/>
    </row>
    <row r="66" spans="1:6" x14ac:dyDescent="0.3">
      <c r="A66" s="142"/>
      <c r="B66" s="142"/>
      <c r="C66" s="142"/>
      <c r="D66" s="142"/>
      <c r="E66" s="142"/>
      <c r="F66" s="142"/>
    </row>
    <row r="67" spans="1:6" x14ac:dyDescent="0.3">
      <c r="A67" s="142"/>
      <c r="B67" s="142"/>
      <c r="C67" s="142"/>
      <c r="D67" s="142"/>
      <c r="E67" s="142"/>
      <c r="F67" s="142"/>
    </row>
    <row r="68" spans="1:6" x14ac:dyDescent="0.3">
      <c r="A68" s="142"/>
      <c r="B68" s="142"/>
      <c r="C68" s="142"/>
      <c r="D68" s="142"/>
      <c r="E68" s="142"/>
      <c r="F68" s="142"/>
    </row>
    <row r="69" spans="1:6" x14ac:dyDescent="0.3">
      <c r="A69" s="142"/>
      <c r="B69" s="142"/>
      <c r="C69" s="142"/>
      <c r="D69" s="142"/>
      <c r="E69" s="142"/>
      <c r="F69" s="142"/>
    </row>
    <row r="70" spans="1:6" x14ac:dyDescent="0.3">
      <c r="A70" s="142"/>
      <c r="B70" s="142"/>
      <c r="C70" s="142"/>
      <c r="D70" s="142"/>
      <c r="E70" s="142"/>
      <c r="F70" s="142"/>
    </row>
    <row r="71" spans="1:6" x14ac:dyDescent="0.3">
      <c r="A71" s="142"/>
      <c r="B71" s="142"/>
      <c r="C71" s="142"/>
      <c r="D71" s="142"/>
      <c r="E71" s="142"/>
      <c r="F71" s="142"/>
    </row>
    <row r="72" spans="1:6" x14ac:dyDescent="0.3">
      <c r="A72" s="142"/>
      <c r="B72" s="142"/>
      <c r="C72" s="142"/>
      <c r="D72" s="142"/>
      <c r="E72" s="142"/>
      <c r="F72" s="142"/>
    </row>
    <row r="73" spans="1:6" x14ac:dyDescent="0.3">
      <c r="A73" s="142"/>
      <c r="B73" s="142"/>
      <c r="C73" s="142"/>
      <c r="D73" s="142"/>
      <c r="E73" s="142"/>
      <c r="F73" s="142"/>
    </row>
    <row r="74" spans="1:6" x14ac:dyDescent="0.3">
      <c r="A74" s="142"/>
      <c r="B74" s="142"/>
      <c r="C74" s="142"/>
      <c r="D74" s="142"/>
      <c r="E74" s="142"/>
      <c r="F74" s="142"/>
    </row>
    <row r="75" spans="1:6" x14ac:dyDescent="0.3">
      <c r="A75" s="142"/>
      <c r="B75" s="142"/>
      <c r="C75" s="142"/>
      <c r="D75" s="142"/>
      <c r="E75" s="142"/>
      <c r="F75" s="142"/>
    </row>
    <row r="76" spans="1:6" x14ac:dyDescent="0.3">
      <c r="A76" s="142"/>
      <c r="B76" s="142"/>
      <c r="C76" s="142"/>
      <c r="D76" s="142"/>
      <c r="E76" s="142"/>
      <c r="F76" s="142"/>
    </row>
    <row r="77" spans="1:6" x14ac:dyDescent="0.3">
      <c r="A77" s="142"/>
      <c r="B77" s="142"/>
      <c r="C77" s="142"/>
      <c r="D77" s="142"/>
      <c r="E77" s="142"/>
      <c r="F77" s="142"/>
    </row>
    <row r="78" spans="1:6" x14ac:dyDescent="0.3">
      <c r="A78" s="142"/>
      <c r="B78" s="142"/>
      <c r="C78" s="142"/>
      <c r="D78" s="142"/>
      <c r="E78" s="142"/>
      <c r="F78" s="142"/>
    </row>
    <row r="79" spans="1:6" x14ac:dyDescent="0.3">
      <c r="A79" s="142"/>
      <c r="B79" s="142"/>
      <c r="C79" s="142"/>
      <c r="D79" s="142"/>
      <c r="E79" s="142"/>
      <c r="F79" s="142"/>
    </row>
    <row r="80" spans="1:6" x14ac:dyDescent="0.3">
      <c r="A80" s="142"/>
      <c r="B80" s="142"/>
      <c r="C80" s="142"/>
      <c r="D80" s="142"/>
      <c r="E80" s="142"/>
      <c r="F80" s="142"/>
    </row>
    <row r="81" spans="1:6" x14ac:dyDescent="0.3">
      <c r="A81" s="142"/>
      <c r="B81" s="142"/>
      <c r="C81" s="142"/>
      <c r="D81" s="142"/>
      <c r="E81" s="142"/>
      <c r="F81" s="142"/>
    </row>
    <row r="82" spans="1:6" x14ac:dyDescent="0.3">
      <c r="A82" s="142"/>
      <c r="B82" s="142"/>
      <c r="C82" s="142"/>
      <c r="D82" s="142"/>
      <c r="E82" s="142"/>
      <c r="F82" s="142"/>
    </row>
    <row r="83" spans="1:6" x14ac:dyDescent="0.3">
      <c r="A83" s="142"/>
      <c r="B83" s="142"/>
      <c r="C83" s="142"/>
      <c r="D83" s="142"/>
      <c r="E83" s="142"/>
      <c r="F83" s="142"/>
    </row>
    <row r="84" spans="1:6" x14ac:dyDescent="0.3">
      <c r="A84" s="142"/>
      <c r="B84" s="142"/>
      <c r="C84" s="142"/>
      <c r="D84" s="142"/>
      <c r="E84" s="142"/>
      <c r="F84" s="142"/>
    </row>
    <row r="85" spans="1:6" x14ac:dyDescent="0.3">
      <c r="A85" s="142"/>
      <c r="B85" s="142"/>
      <c r="C85" s="142"/>
      <c r="D85" s="142"/>
      <c r="E85" s="142"/>
      <c r="F85" s="142"/>
    </row>
    <row r="86" spans="1:6" x14ac:dyDescent="0.3">
      <c r="A86" s="142"/>
      <c r="B86" s="142"/>
      <c r="C86" s="142"/>
      <c r="D86" s="142"/>
      <c r="E86" s="142"/>
      <c r="F86" s="142"/>
    </row>
    <row r="87" spans="1:6" x14ac:dyDescent="0.3">
      <c r="A87" s="142"/>
      <c r="B87" s="142"/>
      <c r="C87" s="142"/>
      <c r="D87" s="142"/>
      <c r="E87" s="142"/>
      <c r="F87" s="142"/>
    </row>
    <row r="88" spans="1:6" x14ac:dyDescent="0.3">
      <c r="A88" s="142"/>
      <c r="B88" s="142"/>
      <c r="C88" s="142"/>
      <c r="D88" s="142"/>
      <c r="E88" s="142"/>
      <c r="F88" s="142"/>
    </row>
    <row r="89" spans="1:6" x14ac:dyDescent="0.3">
      <c r="A89" s="142"/>
      <c r="B89" s="142"/>
      <c r="C89" s="142"/>
      <c r="D89" s="142"/>
      <c r="E89" s="142"/>
      <c r="F89" s="142"/>
    </row>
    <row r="90" spans="1:6" x14ac:dyDescent="0.3">
      <c r="A90" s="142"/>
      <c r="B90" s="142"/>
      <c r="C90" s="142"/>
    </row>
    <row r="175" spans="14:14" x14ac:dyDescent="0.3">
      <c r="N175" s="143" t="s">
        <v>0</v>
      </c>
    </row>
    <row r="488" spans="2:2" x14ac:dyDescent="0.3">
      <c r="B488" s="143" t="s">
        <v>1</v>
      </c>
    </row>
    <row r="490" spans="2:2" x14ac:dyDescent="0.3">
      <c r="B490" s="143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1A2-A827-4961-8C00-6E417C3FC4E5}">
  <dimension ref="A1:I46"/>
  <sheetViews>
    <sheetView topLeftCell="A3" workbookViewId="0">
      <selection activeCell="I17" sqref="I17"/>
    </sheetView>
  </sheetViews>
  <sheetFormatPr defaultColWidth="9.109375" defaultRowHeight="14.4" x14ac:dyDescent="0.3"/>
  <sheetData>
    <row r="1" spans="1:9" ht="15" thickBot="1" x14ac:dyDescent="0.35">
      <c r="A1" s="503" t="s">
        <v>329</v>
      </c>
      <c r="B1" s="504"/>
    </row>
    <row r="3" spans="1:9" ht="18" x14ac:dyDescent="0.35">
      <c r="A3" s="505" t="s">
        <v>330</v>
      </c>
      <c r="B3" s="506"/>
      <c r="C3" s="506"/>
      <c r="D3" s="506"/>
      <c r="E3" s="507"/>
      <c r="F3" s="505" t="s">
        <v>331</v>
      </c>
      <c r="G3" s="506"/>
      <c r="H3" s="506"/>
      <c r="I3" s="507"/>
    </row>
    <row r="4" spans="1:9" ht="15.6" x14ac:dyDescent="0.3">
      <c r="A4" s="441" t="s">
        <v>332</v>
      </c>
      <c r="B4" s="442"/>
      <c r="C4" s="442"/>
      <c r="D4" s="442"/>
      <c r="E4" s="443"/>
      <c r="F4" s="441" t="s">
        <v>333</v>
      </c>
      <c r="G4" s="442"/>
      <c r="H4" s="442"/>
      <c r="I4" s="443"/>
    </row>
    <row r="5" spans="1:9" x14ac:dyDescent="0.3">
      <c r="A5" s="414"/>
      <c r="B5" s="102"/>
      <c r="C5" s="102"/>
      <c r="D5" s="102"/>
      <c r="E5" s="415"/>
      <c r="F5" s="414"/>
      <c r="G5" s="102"/>
      <c r="H5" s="102"/>
      <c r="I5" s="415"/>
    </row>
    <row r="6" spans="1:9" x14ac:dyDescent="0.3">
      <c r="A6" s="414" t="s">
        <v>334</v>
      </c>
      <c r="B6" s="102"/>
      <c r="C6" s="102"/>
      <c r="D6" s="102"/>
      <c r="E6" s="416">
        <f>'I) Investeringen'!B48</f>
        <v>0</v>
      </c>
      <c r="F6" s="414" t="s">
        <v>335</v>
      </c>
      <c r="G6" s="102"/>
      <c r="H6" s="102"/>
      <c r="I6" s="416">
        <f>'II) Financiering'!B9+'II) Financiering'!B10</f>
        <v>0</v>
      </c>
    </row>
    <row r="7" spans="1:9" x14ac:dyDescent="0.3">
      <c r="A7" s="99"/>
      <c r="B7" s="100"/>
      <c r="C7" s="100"/>
      <c r="D7" s="100"/>
      <c r="E7" s="417"/>
      <c r="F7" s="470"/>
      <c r="G7" s="102"/>
      <c r="H7" s="102"/>
      <c r="I7" s="416"/>
    </row>
    <row r="8" spans="1:9" x14ac:dyDescent="0.3">
      <c r="A8" s="414" t="s">
        <v>336</v>
      </c>
      <c r="B8" s="102"/>
      <c r="C8" s="102"/>
      <c r="D8" s="102"/>
      <c r="E8" s="419">
        <v>0</v>
      </c>
      <c r="F8" s="470" t="s">
        <v>367</v>
      </c>
      <c r="G8" s="102"/>
      <c r="H8" s="102"/>
      <c r="I8" s="419">
        <v>0</v>
      </c>
    </row>
    <row r="9" spans="1:9" x14ac:dyDescent="0.3">
      <c r="A9" s="99"/>
      <c r="B9" s="100"/>
      <c r="C9" s="100"/>
      <c r="D9" s="100"/>
      <c r="E9" s="417"/>
      <c r="F9" s="470"/>
      <c r="G9" s="102"/>
      <c r="H9" s="102"/>
      <c r="I9" s="416"/>
    </row>
    <row r="10" spans="1:9" x14ac:dyDescent="0.3">
      <c r="A10" s="414" t="s">
        <v>338</v>
      </c>
      <c r="B10" s="102"/>
      <c r="C10" s="102"/>
      <c r="D10" s="102"/>
      <c r="E10" s="420">
        <f>E12+E14+E19+E24+E26</f>
        <v>0</v>
      </c>
      <c r="F10" s="470" t="s">
        <v>368</v>
      </c>
      <c r="G10" s="102"/>
      <c r="H10" s="102"/>
      <c r="I10" s="419">
        <v>0</v>
      </c>
    </row>
    <row r="11" spans="1:9" x14ac:dyDescent="0.3">
      <c r="A11" s="99"/>
      <c r="B11" s="100"/>
      <c r="C11" s="100"/>
      <c r="D11" s="100"/>
      <c r="E11" s="417"/>
      <c r="I11" s="418"/>
    </row>
    <row r="12" spans="1:9" x14ac:dyDescent="0.3">
      <c r="A12" s="422" t="s">
        <v>340</v>
      </c>
      <c r="B12" s="100"/>
      <c r="C12" s="100"/>
      <c r="D12" s="100"/>
      <c r="E12" s="423">
        <v>0</v>
      </c>
      <c r="F12" s="444" t="s">
        <v>337</v>
      </c>
      <c r="G12" s="445"/>
      <c r="H12" s="445"/>
      <c r="I12" s="446">
        <f>SUM(I6:I10)</f>
        <v>0</v>
      </c>
    </row>
    <row r="13" spans="1:9" x14ac:dyDescent="0.3">
      <c r="A13" s="99"/>
      <c r="B13" s="100"/>
      <c r="C13" s="100"/>
      <c r="D13" s="100"/>
      <c r="E13" s="417"/>
      <c r="I13" s="420"/>
    </row>
    <row r="14" spans="1:9" x14ac:dyDescent="0.3">
      <c r="A14" s="425" t="s">
        <v>341</v>
      </c>
      <c r="B14" s="426"/>
      <c r="C14" s="426"/>
      <c r="D14" s="426"/>
      <c r="E14" s="427">
        <f>E15+E16</f>
        <v>0</v>
      </c>
      <c r="I14" s="420"/>
    </row>
    <row r="15" spans="1:9" ht="15.6" x14ac:dyDescent="0.3">
      <c r="A15" s="428" t="s">
        <v>27</v>
      </c>
      <c r="B15" s="100"/>
      <c r="C15" s="100"/>
      <c r="D15" s="100"/>
      <c r="E15" s="429">
        <v>0</v>
      </c>
      <c r="F15" s="421" t="s">
        <v>339</v>
      </c>
      <c r="G15" s="100"/>
      <c r="H15" s="100"/>
      <c r="I15" s="420"/>
    </row>
    <row r="16" spans="1:9" x14ac:dyDescent="0.3">
      <c r="A16" s="428" t="s">
        <v>343</v>
      </c>
      <c r="B16" s="100"/>
      <c r="C16" s="100"/>
      <c r="D16" s="100"/>
      <c r="E16" s="429">
        <v>0</v>
      </c>
      <c r="F16" s="414"/>
      <c r="G16" s="100"/>
      <c r="H16" s="100"/>
      <c r="I16" s="420"/>
    </row>
    <row r="17" spans="1:9" x14ac:dyDescent="0.3">
      <c r="A17" s="430"/>
      <c r="B17" s="100"/>
      <c r="C17" s="100"/>
      <c r="D17" s="100"/>
      <c r="E17" s="431"/>
      <c r="F17" s="414" t="s">
        <v>342</v>
      </c>
      <c r="G17" s="102"/>
      <c r="H17" s="102"/>
      <c r="I17" s="419">
        <v>0</v>
      </c>
    </row>
    <row r="18" spans="1:9" x14ac:dyDescent="0.3">
      <c r="A18" s="99"/>
      <c r="B18" s="100"/>
      <c r="C18" s="100"/>
      <c r="D18" s="100"/>
      <c r="E18" s="417"/>
      <c r="F18" s="99"/>
      <c r="G18" s="100"/>
      <c r="H18" s="100"/>
      <c r="I18" s="417"/>
    </row>
    <row r="19" spans="1:9" x14ac:dyDescent="0.3">
      <c r="A19" s="425" t="s">
        <v>344</v>
      </c>
      <c r="B19" s="426"/>
      <c r="C19" s="426"/>
      <c r="D19" s="426"/>
      <c r="E19" s="427">
        <f>E20+E21+E22</f>
        <v>0</v>
      </c>
      <c r="F19" s="414" t="s">
        <v>371</v>
      </c>
      <c r="G19" s="102"/>
      <c r="H19" s="102"/>
      <c r="I19" s="424">
        <f>'II) Financiering'!B11</f>
        <v>0</v>
      </c>
    </row>
    <row r="20" spans="1:9" x14ac:dyDescent="0.3">
      <c r="A20" s="428"/>
      <c r="B20" s="100"/>
      <c r="C20" s="100"/>
      <c r="D20" s="100"/>
      <c r="E20" s="429">
        <v>0</v>
      </c>
      <c r="F20" s="422"/>
      <c r="G20" s="100"/>
      <c r="H20" s="100"/>
      <c r="I20" s="417"/>
    </row>
    <row r="21" spans="1:9" x14ac:dyDescent="0.3">
      <c r="A21" s="428"/>
      <c r="B21" s="100"/>
      <c r="C21" s="100"/>
      <c r="D21" s="100"/>
      <c r="E21" s="429">
        <v>0</v>
      </c>
      <c r="F21" s="414" t="s">
        <v>369</v>
      </c>
      <c r="G21" s="102"/>
      <c r="H21" s="102"/>
      <c r="I21" s="432">
        <v>0</v>
      </c>
    </row>
    <row r="22" spans="1:9" x14ac:dyDescent="0.3">
      <c r="A22" s="428"/>
      <c r="B22" s="100"/>
      <c r="C22" s="100"/>
      <c r="D22" s="100"/>
      <c r="E22" s="429">
        <v>0</v>
      </c>
      <c r="I22" s="433"/>
    </row>
    <row r="23" spans="1:9" x14ac:dyDescent="0.3">
      <c r="A23" s="99"/>
      <c r="B23" s="100"/>
      <c r="C23" s="100"/>
      <c r="D23" s="100"/>
      <c r="E23" s="434"/>
      <c r="F23" s="414" t="s">
        <v>370</v>
      </c>
      <c r="G23" s="102"/>
      <c r="H23" s="102"/>
      <c r="I23" s="432">
        <v>0</v>
      </c>
    </row>
    <row r="24" spans="1:9" x14ac:dyDescent="0.3">
      <c r="A24" s="425" t="s">
        <v>346</v>
      </c>
      <c r="B24" s="426"/>
      <c r="C24" s="426"/>
      <c r="D24" s="426"/>
      <c r="E24" s="423">
        <v>0</v>
      </c>
      <c r="I24" s="433"/>
    </row>
    <row r="25" spans="1:9" x14ac:dyDescent="0.3">
      <c r="A25" s="99"/>
      <c r="B25" s="100"/>
      <c r="C25" s="100"/>
      <c r="D25" s="100"/>
      <c r="E25" s="417"/>
      <c r="F25" s="414" t="s">
        <v>345</v>
      </c>
      <c r="I25" s="432">
        <v>0</v>
      </c>
    </row>
    <row r="26" spans="1:9" x14ac:dyDescent="0.3">
      <c r="A26" s="425" t="s">
        <v>348</v>
      </c>
      <c r="B26" s="426"/>
      <c r="C26" s="426"/>
      <c r="D26" s="426"/>
      <c r="E26" s="423">
        <v>0</v>
      </c>
      <c r="I26" s="433"/>
    </row>
    <row r="27" spans="1:9" x14ac:dyDescent="0.3">
      <c r="A27" s="99"/>
      <c r="B27" s="100"/>
      <c r="C27" s="100"/>
      <c r="D27" s="100"/>
      <c r="E27" s="417"/>
      <c r="F27" s="99"/>
      <c r="G27" s="100"/>
      <c r="H27" s="100"/>
      <c r="I27" s="417"/>
    </row>
    <row r="28" spans="1:9" x14ac:dyDescent="0.3">
      <c r="A28" s="414" t="s">
        <v>349</v>
      </c>
      <c r="B28" s="100"/>
      <c r="C28" s="100"/>
      <c r="D28" s="100"/>
      <c r="E28" s="419">
        <v>0</v>
      </c>
      <c r="F28" s="444" t="s">
        <v>347</v>
      </c>
      <c r="G28" s="445"/>
      <c r="H28" s="445"/>
      <c r="I28" s="446">
        <f>I17+I19+I21+I23+I25</f>
        <v>0</v>
      </c>
    </row>
    <row r="29" spans="1:9" x14ac:dyDescent="0.3">
      <c r="A29" s="99"/>
      <c r="B29" s="100"/>
      <c r="C29" s="100"/>
      <c r="D29" s="100"/>
      <c r="E29" s="417"/>
      <c r="I29" s="435"/>
    </row>
    <row r="30" spans="1:9" x14ac:dyDescent="0.3">
      <c r="A30" s="444" t="s">
        <v>350</v>
      </c>
      <c r="B30" s="445"/>
      <c r="C30" s="445"/>
      <c r="D30" s="445"/>
      <c r="E30" s="446">
        <f>E6+E8+E10+E28</f>
        <v>0</v>
      </c>
      <c r="I30" s="435"/>
    </row>
    <row r="31" spans="1:9" x14ac:dyDescent="0.3">
      <c r="A31" s="414"/>
      <c r="B31" s="100"/>
      <c r="C31" s="100"/>
      <c r="D31" s="100"/>
      <c r="E31" s="436"/>
      <c r="I31" s="435"/>
    </row>
    <row r="32" spans="1:9" ht="15.6" x14ac:dyDescent="0.3">
      <c r="A32" s="421" t="s">
        <v>351</v>
      </c>
      <c r="B32" s="100"/>
      <c r="C32" s="100"/>
      <c r="D32" s="100"/>
      <c r="E32" s="420"/>
      <c r="I32" s="435"/>
    </row>
    <row r="33" spans="1:9" x14ac:dyDescent="0.3">
      <c r="A33" s="99"/>
      <c r="B33" s="100"/>
      <c r="C33" s="100"/>
      <c r="D33" s="100"/>
      <c r="E33" s="417"/>
      <c r="I33" s="435"/>
    </row>
    <row r="34" spans="1:9" x14ac:dyDescent="0.3">
      <c r="A34" s="414" t="s">
        <v>352</v>
      </c>
      <c r="B34" s="102"/>
      <c r="C34" s="102"/>
      <c r="D34" s="102"/>
      <c r="E34" s="432">
        <v>0</v>
      </c>
      <c r="I34" s="435"/>
    </row>
    <row r="35" spans="1:9" x14ac:dyDescent="0.3">
      <c r="A35" s="99"/>
      <c r="B35" s="100"/>
      <c r="C35" s="100"/>
      <c r="D35" s="100"/>
      <c r="E35" s="417"/>
      <c r="I35" s="435"/>
    </row>
    <row r="36" spans="1:9" x14ac:dyDescent="0.3">
      <c r="A36" s="414" t="s">
        <v>353</v>
      </c>
      <c r="B36" s="102"/>
      <c r="C36" s="102"/>
      <c r="D36" s="102"/>
      <c r="E36" s="420">
        <f>E37+E38</f>
        <v>0</v>
      </c>
      <c r="I36" s="435"/>
    </row>
    <row r="37" spans="1:9" x14ac:dyDescent="0.3">
      <c r="A37" s="422" t="s">
        <v>354</v>
      </c>
      <c r="B37" s="102"/>
      <c r="C37" s="102"/>
      <c r="D37" s="102"/>
      <c r="E37" s="437">
        <v>0</v>
      </c>
      <c r="I37" s="435"/>
    </row>
    <row r="38" spans="1:9" x14ac:dyDescent="0.3">
      <c r="A38" s="422" t="s">
        <v>355</v>
      </c>
      <c r="B38" s="100"/>
      <c r="C38" s="100"/>
      <c r="D38" s="100"/>
      <c r="E38" s="437">
        <v>0</v>
      </c>
      <c r="I38" s="435"/>
    </row>
    <row r="39" spans="1:9" x14ac:dyDescent="0.3">
      <c r="A39" s="422"/>
      <c r="B39" s="100"/>
      <c r="C39" s="100"/>
      <c r="D39" s="100"/>
      <c r="E39" s="434"/>
      <c r="I39" s="435"/>
    </row>
    <row r="40" spans="1:9" x14ac:dyDescent="0.3">
      <c r="A40" s="414" t="s">
        <v>356</v>
      </c>
      <c r="B40" s="102"/>
      <c r="C40" s="102"/>
      <c r="D40" s="102"/>
      <c r="E40" s="432">
        <v>0</v>
      </c>
      <c r="I40" s="435"/>
    </row>
    <row r="41" spans="1:9" x14ac:dyDescent="0.3">
      <c r="A41" s="99"/>
      <c r="B41" s="100"/>
      <c r="C41" s="100"/>
      <c r="D41" s="100"/>
      <c r="E41" s="417"/>
      <c r="I41" s="435"/>
    </row>
    <row r="42" spans="1:9" x14ac:dyDescent="0.3">
      <c r="A42" s="444" t="s">
        <v>357</v>
      </c>
      <c r="B42" s="445"/>
      <c r="C42" s="445"/>
      <c r="D42" s="445"/>
      <c r="E42" s="446">
        <f>E40+E36+E34</f>
        <v>0</v>
      </c>
      <c r="I42" s="435"/>
    </row>
    <row r="43" spans="1:9" x14ac:dyDescent="0.3">
      <c r="A43" s="438"/>
      <c r="B43" s="81"/>
      <c r="C43" s="81"/>
      <c r="D43" s="81"/>
      <c r="E43" s="439"/>
      <c r="I43" s="435"/>
    </row>
    <row r="44" spans="1:9" ht="15.6" x14ac:dyDescent="0.3">
      <c r="A44" s="440" t="s">
        <v>358</v>
      </c>
      <c r="B44" s="81"/>
      <c r="C44" s="81"/>
      <c r="D44" s="81"/>
      <c r="E44" s="439">
        <f>E30+E42</f>
        <v>0</v>
      </c>
      <c r="F44" s="440" t="s">
        <v>359</v>
      </c>
      <c r="G44" s="81"/>
      <c r="H44" s="81"/>
      <c r="I44" s="439">
        <f>I28+I12</f>
        <v>0</v>
      </c>
    </row>
    <row r="46" spans="1:9" x14ac:dyDescent="0.3">
      <c r="A46" t="s">
        <v>360</v>
      </c>
    </row>
  </sheetData>
  <mergeCells count="3">
    <mergeCell ref="A1:B1"/>
    <mergeCell ref="A3:E3"/>
    <mergeCell ref="F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M440"/>
  <sheetViews>
    <sheetView workbookViewId="0">
      <selection activeCell="A28" sqref="A28"/>
    </sheetView>
  </sheetViews>
  <sheetFormatPr defaultColWidth="9.109375" defaultRowHeight="14.4" x14ac:dyDescent="0.3"/>
  <cols>
    <col min="1" max="2" width="11.88671875" style="3" bestFit="1" customWidth="1"/>
    <col min="3" max="3" width="10" style="3" bestFit="1" customWidth="1"/>
    <col min="4" max="4" width="10.6640625" style="3" bestFit="1" customWidth="1"/>
    <col min="5" max="5" width="9.5546875" style="3" customWidth="1"/>
    <col min="6" max="6" width="11.109375" style="3" bestFit="1" customWidth="1"/>
    <col min="7" max="7" width="13.6640625" style="3" bestFit="1" customWidth="1"/>
    <col min="8" max="8" width="9.109375" style="3"/>
    <col min="9" max="9" width="9.33203125" style="3" bestFit="1" customWidth="1"/>
    <col min="10" max="10" width="9.109375" style="3" customWidth="1"/>
    <col min="11" max="11" width="10.77734375" style="3" bestFit="1" customWidth="1"/>
    <col min="12" max="16384" width="9.109375" style="3"/>
  </cols>
  <sheetData>
    <row r="1" spans="1:11" x14ac:dyDescent="0.3">
      <c r="A1" s="1" t="s">
        <v>78</v>
      </c>
      <c r="B1" s="2"/>
      <c r="C1" s="2"/>
      <c r="D1" s="2"/>
      <c r="E1" s="2"/>
    </row>
    <row r="2" spans="1:11" ht="15" thickBot="1" x14ac:dyDescent="0.35">
      <c r="A2" s="2" t="s">
        <v>302</v>
      </c>
      <c r="B2" s="1"/>
      <c r="C2" s="2"/>
      <c r="D2" s="2"/>
      <c r="E2" s="2"/>
      <c r="F2" s="406"/>
      <c r="G2" s="406"/>
      <c r="H2" s="406"/>
      <c r="I2" s="406"/>
    </row>
    <row r="3" spans="1:11" ht="15" thickBot="1" x14ac:dyDescent="0.35">
      <c r="A3" s="508" t="s">
        <v>305</v>
      </c>
      <c r="B3" s="509"/>
      <c r="C3" s="509"/>
      <c r="D3" s="510"/>
      <c r="E3" s="2"/>
      <c r="F3" s="413"/>
      <c r="G3" s="413"/>
      <c r="H3" s="413"/>
      <c r="I3" s="413"/>
    </row>
    <row r="4" spans="1:11" x14ac:dyDescent="0.3">
      <c r="A4" s="4" t="s">
        <v>79</v>
      </c>
      <c r="B4" s="2" t="s">
        <v>80</v>
      </c>
      <c r="C4" s="2" t="s">
        <v>81</v>
      </c>
      <c r="D4" s="5" t="s">
        <v>82</v>
      </c>
      <c r="E4" s="2"/>
      <c r="F4" s="407"/>
      <c r="G4" s="407"/>
      <c r="H4" s="407"/>
      <c r="I4" s="407"/>
    </row>
    <row r="5" spans="1:11" x14ac:dyDescent="0.3">
      <c r="A5" s="6">
        <v>0</v>
      </c>
      <c r="B5" s="7">
        <v>10700</v>
      </c>
      <c r="C5" s="8">
        <v>0</v>
      </c>
      <c r="D5" s="9">
        <v>0</v>
      </c>
      <c r="E5" s="7"/>
      <c r="F5" s="408"/>
      <c r="G5" s="408"/>
      <c r="H5" s="409"/>
      <c r="I5" s="408"/>
    </row>
    <row r="6" spans="1:11" x14ac:dyDescent="0.3">
      <c r="A6" s="6">
        <f>B5</f>
        <v>10700</v>
      </c>
      <c r="B6" s="10">
        <v>13540</v>
      </c>
      <c r="C6" s="11">
        <v>0.25</v>
      </c>
      <c r="D6" s="9">
        <f>(B6-A6)*C6</f>
        <v>710</v>
      </c>
      <c r="E6" s="7"/>
      <c r="F6" s="408"/>
      <c r="G6" s="410"/>
      <c r="H6" s="411"/>
      <c r="I6" s="408"/>
    </row>
    <row r="7" spans="1:11" x14ac:dyDescent="0.3">
      <c r="A7" s="6">
        <f>B6</f>
        <v>13540</v>
      </c>
      <c r="B7" s="10">
        <v>23900</v>
      </c>
      <c r="C7" s="11">
        <v>0.4</v>
      </c>
      <c r="D7" s="9">
        <f>(B7-A7)*C7</f>
        <v>4144</v>
      </c>
      <c r="E7" s="7"/>
      <c r="F7" s="408"/>
      <c r="G7" s="410"/>
      <c r="H7" s="411"/>
      <c r="I7" s="408"/>
    </row>
    <row r="8" spans="1:11" x14ac:dyDescent="0.3">
      <c r="A8" s="6">
        <f>B7</f>
        <v>23900</v>
      </c>
      <c r="B8" s="10">
        <v>41360</v>
      </c>
      <c r="C8" s="11">
        <v>0.45</v>
      </c>
      <c r="D8" s="9">
        <f>(B8-A8)*C8</f>
        <v>7857</v>
      </c>
      <c r="E8" s="7"/>
      <c r="F8" s="408"/>
      <c r="G8" s="410"/>
      <c r="H8" s="411"/>
      <c r="I8" s="408"/>
    </row>
    <row r="9" spans="1:11" x14ac:dyDescent="0.3">
      <c r="A9" s="6">
        <f>B8</f>
        <v>41360</v>
      </c>
      <c r="B9" s="10" t="s">
        <v>83</v>
      </c>
      <c r="C9" s="11">
        <v>0.5</v>
      </c>
      <c r="D9" s="9"/>
      <c r="E9" s="7"/>
      <c r="F9" s="408"/>
      <c r="G9" s="410"/>
      <c r="H9" s="411"/>
      <c r="I9" s="408"/>
    </row>
    <row r="10" spans="1:11" ht="15" thickBot="1" x14ac:dyDescent="0.35">
      <c r="A10" s="12"/>
      <c r="B10" s="13"/>
      <c r="C10" s="14"/>
      <c r="D10" s="15"/>
      <c r="E10" s="2"/>
      <c r="F10" s="408"/>
      <c r="G10" s="412"/>
      <c r="H10" s="411"/>
      <c r="I10" s="407"/>
    </row>
    <row r="11" spans="1:11" x14ac:dyDescent="0.3">
      <c r="A11" s="2"/>
      <c r="B11" s="2"/>
      <c r="C11" s="2"/>
      <c r="D11" s="2"/>
      <c r="E11" s="2"/>
      <c r="F11" s="406"/>
      <c r="G11" s="406"/>
      <c r="H11" s="406"/>
      <c r="I11" s="406"/>
    </row>
    <row r="12" spans="1:11" x14ac:dyDescent="0.3">
      <c r="A12" s="2"/>
      <c r="B12" s="2"/>
      <c r="C12" s="2"/>
      <c r="D12" s="2"/>
      <c r="E12" s="2"/>
    </row>
    <row r="13" spans="1:11" x14ac:dyDescent="0.3">
      <c r="A13" s="350" t="s">
        <v>114</v>
      </c>
      <c r="B13" s="351"/>
      <c r="C13" s="2" t="s">
        <v>301</v>
      </c>
      <c r="D13" s="2"/>
      <c r="E13" s="350" t="s">
        <v>88</v>
      </c>
      <c r="F13" s="351"/>
      <c r="G13" s="2" t="s">
        <v>301</v>
      </c>
      <c r="H13" s="2"/>
      <c r="I13" s="350" t="s">
        <v>298</v>
      </c>
      <c r="J13" s="351"/>
      <c r="K13" s="2" t="s">
        <v>301</v>
      </c>
    </row>
    <row r="14" spans="1:11" x14ac:dyDescent="0.3">
      <c r="A14" s="2" t="s">
        <v>84</v>
      </c>
      <c r="B14" s="2"/>
      <c r="C14" s="16">
        <f>'IV) Vaste kosten'!B49+'IV) Vaste kosten'!B51</f>
        <v>0</v>
      </c>
      <c r="D14" s="2"/>
      <c r="E14" s="2" t="s">
        <v>84</v>
      </c>
      <c r="F14" s="2"/>
      <c r="G14" s="16">
        <f>'IV) Vaste kosten'!C49+'IV) Vaste kosten'!C51</f>
        <v>0</v>
      </c>
      <c r="H14" s="2"/>
      <c r="I14" s="2" t="s">
        <v>84</v>
      </c>
      <c r="J14" s="2"/>
      <c r="K14" s="16">
        <f>'IV) Vaste kosten'!D49+'IV) Vaste kosten'!D51</f>
        <v>0</v>
      </c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">
      <c r="A16" s="2" t="s">
        <v>85</v>
      </c>
      <c r="B16" s="2" t="s">
        <v>86</v>
      </c>
      <c r="C16" s="2"/>
      <c r="D16" s="2"/>
      <c r="E16" s="2" t="s">
        <v>85</v>
      </c>
      <c r="F16" s="2" t="s">
        <v>86</v>
      </c>
      <c r="G16" s="2"/>
      <c r="H16" s="2"/>
      <c r="I16" s="2" t="s">
        <v>85</v>
      </c>
      <c r="J16" s="2" t="s">
        <v>86</v>
      </c>
      <c r="K16" s="2"/>
    </row>
    <row r="17" spans="1:11" x14ac:dyDescent="0.3">
      <c r="A17" s="17">
        <v>0</v>
      </c>
      <c r="B17" s="17">
        <f>B5</f>
        <v>10700</v>
      </c>
      <c r="C17" s="18">
        <v>0</v>
      </c>
      <c r="D17" s="2"/>
      <c r="E17" s="17">
        <v>0</v>
      </c>
      <c r="F17" s="17">
        <f>B17</f>
        <v>10700</v>
      </c>
      <c r="G17" s="18">
        <v>0</v>
      </c>
      <c r="H17" s="2"/>
      <c r="I17" s="17">
        <v>0</v>
      </c>
      <c r="J17" s="17">
        <f>F17</f>
        <v>10700</v>
      </c>
      <c r="K17" s="18">
        <v>0</v>
      </c>
    </row>
    <row r="18" spans="1:11" x14ac:dyDescent="0.3">
      <c r="A18" s="19">
        <f>A6</f>
        <v>10700</v>
      </c>
      <c r="B18" s="19">
        <f>IF($C$14&lt;$A$18,$A$18,IF($C$14&lt;$B$6,$C$14,$B$6))</f>
        <v>10700</v>
      </c>
      <c r="C18" s="18">
        <f>(B18-A18)*C6</f>
        <v>0</v>
      </c>
      <c r="D18" s="2"/>
      <c r="E18" s="19">
        <f>A18</f>
        <v>10700</v>
      </c>
      <c r="F18" s="19">
        <f>IF($G$14&lt;E18,E18,IF($G$14&lt;$B$6,$G$14,$B$6))</f>
        <v>10700</v>
      </c>
      <c r="G18" s="18">
        <f>(F18-E18)*C6</f>
        <v>0</v>
      </c>
      <c r="H18" s="2"/>
      <c r="I18" s="19">
        <f>E18</f>
        <v>10700</v>
      </c>
      <c r="J18" s="19">
        <f>IF($K$14&lt;I18,I18,IF($K$14&lt;$B$6,$K$14,$B$6))</f>
        <v>10700</v>
      </c>
      <c r="K18" s="18">
        <f>(J18-I18)*C6</f>
        <v>0</v>
      </c>
    </row>
    <row r="19" spans="1:11" x14ac:dyDescent="0.3">
      <c r="A19" s="19">
        <f>A7</f>
        <v>13540</v>
      </c>
      <c r="B19" s="19">
        <f>IF($C$14&lt;$A$19,$A$19,IF($C$14&lt;$B$7,$C$14,$B$7))</f>
        <v>13540</v>
      </c>
      <c r="C19" s="18">
        <f>(B19-A19)*C7</f>
        <v>0</v>
      </c>
      <c r="D19" s="2"/>
      <c r="E19" s="19">
        <f>A19</f>
        <v>13540</v>
      </c>
      <c r="F19" s="19">
        <f>IF($G$14&lt;E19,E19,IF($G$14&lt;B7,$G$14,B7))</f>
        <v>13540</v>
      </c>
      <c r="G19" s="18">
        <f>(F19-E19)*C7</f>
        <v>0</v>
      </c>
      <c r="H19" s="2"/>
      <c r="I19" s="19">
        <f>E19</f>
        <v>13540</v>
      </c>
      <c r="J19" s="19">
        <f>IF($K$14&lt;I19,I19,IF($K$14&lt;B7,$K$14,B7))</f>
        <v>13540</v>
      </c>
      <c r="K19" s="18">
        <f t="shared" ref="K19:K22" si="0">(J19-I19)*C7</f>
        <v>0</v>
      </c>
    </row>
    <row r="20" spans="1:11" x14ac:dyDescent="0.3">
      <c r="A20" s="19">
        <f>A8</f>
        <v>23900</v>
      </c>
      <c r="B20" s="19">
        <f>IF($C$14&lt;$A$20,$A$20,IF($C$14&lt;$B$8,$C$14,$B$8))</f>
        <v>23900</v>
      </c>
      <c r="C20" s="18">
        <f>(B20-A20)*C8</f>
        <v>0</v>
      </c>
      <c r="D20" s="2"/>
      <c r="E20" s="19">
        <f>A20</f>
        <v>23900</v>
      </c>
      <c r="F20" s="19">
        <f>IF($G$14&lt;E20,E20,IF($G$14&lt;B8,$G$14,B8))</f>
        <v>23900</v>
      </c>
      <c r="G20" s="18">
        <f>(F20-E20)*C8</f>
        <v>0</v>
      </c>
      <c r="H20" s="2"/>
      <c r="I20" s="19">
        <f>E20</f>
        <v>23900</v>
      </c>
      <c r="J20" s="19">
        <f>IF($K$14&lt;I20,I20,IF($K$14&lt;B8,$K$14,B8))</f>
        <v>23900</v>
      </c>
      <c r="K20" s="18">
        <f t="shared" si="0"/>
        <v>0</v>
      </c>
    </row>
    <row r="21" spans="1:11" x14ac:dyDescent="0.3">
      <c r="A21" s="19">
        <f>A9</f>
        <v>41360</v>
      </c>
      <c r="B21" s="19">
        <f>IF($C$14&lt;$A$21,$A$21,IF($C$14&lt;$B$9,$C$14,$B$9))</f>
        <v>41360</v>
      </c>
      <c r="C21" s="18">
        <f>(B21-A21)*C9</f>
        <v>0</v>
      </c>
      <c r="D21" s="2"/>
      <c r="E21" s="19">
        <f>A21</f>
        <v>41360</v>
      </c>
      <c r="F21" s="19">
        <f>IF($G$14&lt;E21,E21,IF($G$14&lt;B9,$G$14,B9))</f>
        <v>41360</v>
      </c>
      <c r="G21" s="18">
        <f>(F21-E21)*C9</f>
        <v>0</v>
      </c>
      <c r="H21" s="2"/>
      <c r="I21" s="19">
        <f>E21</f>
        <v>41360</v>
      </c>
      <c r="J21" s="19">
        <f>IF($K$14&lt;I21,I21,IF($K$14&lt;B9,$K$14,B9))</f>
        <v>41360</v>
      </c>
      <c r="K21" s="18">
        <f t="shared" si="0"/>
        <v>0</v>
      </c>
    </row>
    <row r="22" spans="1:11" x14ac:dyDescent="0.3">
      <c r="A22" s="19">
        <f>A10</f>
        <v>0</v>
      </c>
      <c r="B22" s="19">
        <f>IF($C$14&lt;A22,A22,IF($C$14&lt;B10,$C$14,B10))</f>
        <v>0</v>
      </c>
      <c r="C22" s="18">
        <f>(B22-A22)*C10</f>
        <v>0</v>
      </c>
      <c r="D22" s="2"/>
      <c r="E22" s="19">
        <f>A22</f>
        <v>0</v>
      </c>
      <c r="F22" s="19">
        <f>IF($G$14&lt;E22,E22,IF($G$14&lt;B10,$G$14,B10))</f>
        <v>0</v>
      </c>
      <c r="G22" s="18">
        <f>(F22-E22)*C10</f>
        <v>0</v>
      </c>
      <c r="H22" s="2"/>
      <c r="I22" s="19">
        <f>E22</f>
        <v>0</v>
      </c>
      <c r="J22" s="19">
        <f>IF($G$14&lt;I22,I22,IF($G$14&lt;F10,$G$14,F10))</f>
        <v>0</v>
      </c>
      <c r="K22" s="18">
        <f t="shared" si="0"/>
        <v>0</v>
      </c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352" t="s">
        <v>87</v>
      </c>
      <c r="B24" s="353"/>
      <c r="C24" s="354">
        <f>SUM(C17:C23)</f>
        <v>0</v>
      </c>
      <c r="D24" s="2"/>
      <c r="E24" s="352" t="s">
        <v>87</v>
      </c>
      <c r="F24" s="353"/>
      <c r="G24" s="354">
        <f>SUM(G17:G23)</f>
        <v>0</v>
      </c>
      <c r="H24" s="2"/>
      <c r="I24" s="352" t="s">
        <v>87</v>
      </c>
      <c r="J24" s="353"/>
      <c r="K24" s="354">
        <f>SUM(K17:K23)</f>
        <v>0</v>
      </c>
    </row>
    <row r="25" spans="1:11" s="315" customFormat="1" ht="15" thickBot="1" x14ac:dyDescent="0.35">
      <c r="A25" s="1" t="s">
        <v>94</v>
      </c>
      <c r="B25" s="1"/>
      <c r="C25" s="16">
        <f>'IV) Vaste kosten'!B50-'Belastingen privé'!C24</f>
        <v>0</v>
      </c>
      <c r="D25" s="1"/>
      <c r="E25" s="1"/>
      <c r="F25" s="1"/>
      <c r="G25" s="16">
        <f>'IV) Vaste kosten'!C50-'Belastingen privé'!G24</f>
        <v>0</v>
      </c>
      <c r="H25" s="1"/>
      <c r="I25" s="1"/>
      <c r="J25" s="1"/>
      <c r="K25" s="16">
        <f>'IV) Vaste kosten'!D50-'Belastingen privé'!K24</f>
        <v>0</v>
      </c>
    </row>
    <row r="26" spans="1:11" s="315" customFormat="1" ht="15" thickBot="1" x14ac:dyDescent="0.35">
      <c r="A26" s="1"/>
      <c r="B26" s="1"/>
      <c r="C26" s="317">
        <f>C25/12</f>
        <v>0</v>
      </c>
      <c r="D26" s="318"/>
      <c r="E26" s="318"/>
      <c r="F26" s="318"/>
      <c r="G26" s="317">
        <f>G25/12</f>
        <v>0</v>
      </c>
      <c r="H26" s="318"/>
      <c r="I26" s="318"/>
      <c r="J26" s="318"/>
      <c r="K26" s="317">
        <f>K25/12</f>
        <v>0</v>
      </c>
    </row>
    <row r="27" spans="1:11" s="315" customFormat="1" x14ac:dyDescent="0.3">
      <c r="A27" s="1"/>
      <c r="B27" s="1"/>
      <c r="C27" s="318"/>
      <c r="D27" s="318"/>
      <c r="E27" s="318"/>
      <c r="F27" s="318"/>
      <c r="G27" s="318"/>
      <c r="H27" s="318"/>
      <c r="I27" s="318"/>
      <c r="J27" s="318"/>
      <c r="K27" s="318"/>
    </row>
    <row r="28" spans="1:11" customFormat="1" x14ac:dyDescent="0.3">
      <c r="A28" t="s">
        <v>92</v>
      </c>
      <c r="C28" s="319"/>
      <c r="D28" s="319"/>
      <c r="E28" s="319"/>
      <c r="F28" s="319"/>
      <c r="G28" s="319"/>
      <c r="H28" s="319"/>
      <c r="I28" s="319"/>
      <c r="J28" s="319"/>
      <c r="K28" s="319"/>
    </row>
    <row r="29" spans="1:11" x14ac:dyDescent="0.3">
      <c r="C29" s="320"/>
      <c r="D29" s="320"/>
      <c r="E29" s="320"/>
      <c r="F29" s="320"/>
      <c r="G29" s="320"/>
      <c r="H29" s="320"/>
      <c r="I29" s="320"/>
      <c r="J29" s="320"/>
      <c r="K29" s="320"/>
    </row>
    <row r="125" spans="13:13" x14ac:dyDescent="0.3">
      <c r="M125" s="3" t="s">
        <v>0</v>
      </c>
    </row>
    <row r="438" spans="2:2" x14ac:dyDescent="0.3">
      <c r="B438" s="3" t="s">
        <v>1</v>
      </c>
    </row>
    <row r="440" spans="2:2" x14ac:dyDescent="0.3">
      <c r="B440" s="3" t="s">
        <v>2</v>
      </c>
    </row>
  </sheetData>
  <mergeCells count="1">
    <mergeCell ref="A3:D3"/>
  </mergeCells>
  <pageMargins left="0.31" right="0.22" top="0.41" bottom="0.44" header="0.31496062992125984" footer="0.12"/>
  <pageSetup paperSize="9" scale="92"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tabColor rgb="FF00B050"/>
  </sheetPr>
  <dimension ref="A1:F42"/>
  <sheetViews>
    <sheetView zoomScale="90" zoomScaleNormal="90" workbookViewId="0">
      <selection activeCell="B10" sqref="B10"/>
    </sheetView>
  </sheetViews>
  <sheetFormatPr defaultColWidth="9.109375" defaultRowHeight="13.8" x14ac:dyDescent="0.25"/>
  <cols>
    <col min="1" max="1" width="44.6640625" style="146" customWidth="1"/>
    <col min="2" max="2" width="23.88671875" style="146" customWidth="1"/>
    <col min="3" max="3" width="8.5546875" style="146" customWidth="1"/>
    <col min="4" max="4" width="36.109375" style="146" customWidth="1"/>
    <col min="5" max="5" width="16.33203125" style="146" customWidth="1"/>
    <col min="6" max="6" width="15.109375" style="146" customWidth="1"/>
    <col min="7" max="16384" width="9.109375" style="146"/>
  </cols>
  <sheetData>
    <row r="1" spans="1:2" ht="14.4" thickBot="1" x14ac:dyDescent="0.3">
      <c r="A1" s="139" t="s">
        <v>211</v>
      </c>
    </row>
    <row r="2" spans="1:2" x14ac:dyDescent="0.25">
      <c r="A2" s="140"/>
    </row>
    <row r="3" spans="1:2" x14ac:dyDescent="0.25">
      <c r="A3" s="173" t="s">
        <v>251</v>
      </c>
      <c r="B3" s="252">
        <f>'I) Investeringen'!C14</f>
        <v>0</v>
      </c>
    </row>
    <row r="4" spans="1:2" ht="14.4" thickBot="1" x14ac:dyDescent="0.3">
      <c r="A4" s="174" t="s">
        <v>252</v>
      </c>
      <c r="B4" s="252">
        <f>'I) Investeringen'!B54</f>
        <v>0</v>
      </c>
    </row>
    <row r="5" spans="1:2" ht="14.4" thickBot="1" x14ac:dyDescent="0.3">
      <c r="A5" s="326" t="s">
        <v>247</v>
      </c>
      <c r="B5" s="327">
        <f>B3+B4</f>
        <v>0</v>
      </c>
    </row>
    <row r="6" spans="1:2" x14ac:dyDescent="0.25">
      <c r="A6" s="176"/>
      <c r="B6" s="175"/>
    </row>
    <row r="7" spans="1:2" x14ac:dyDescent="0.25">
      <c r="A7" s="177"/>
      <c r="B7" s="155"/>
    </row>
    <row r="8" spans="1:2" ht="15" customHeight="1" x14ac:dyDescent="0.25">
      <c r="A8" s="328" t="s">
        <v>107</v>
      </c>
      <c r="B8" s="329" t="s">
        <v>110</v>
      </c>
    </row>
    <row r="9" spans="1:2" ht="15" customHeight="1" x14ac:dyDescent="0.25">
      <c r="A9" s="156" t="s">
        <v>109</v>
      </c>
      <c r="B9" s="253">
        <v>0</v>
      </c>
    </row>
    <row r="10" spans="1:2" x14ac:dyDescent="0.25">
      <c r="A10" s="156" t="s">
        <v>195</v>
      </c>
      <c r="B10" s="254">
        <f>'I) Investeringen'!C13</f>
        <v>0</v>
      </c>
    </row>
    <row r="11" spans="1:2" ht="15" customHeight="1" x14ac:dyDescent="0.25">
      <c r="A11" s="157" t="s">
        <v>254</v>
      </c>
      <c r="B11" s="253">
        <v>0</v>
      </c>
    </row>
    <row r="12" spans="1:2" ht="15" customHeight="1" x14ac:dyDescent="0.25">
      <c r="A12" s="156" t="s">
        <v>255</v>
      </c>
      <c r="B12" s="255">
        <v>0</v>
      </c>
    </row>
    <row r="13" spans="1:2" ht="15" customHeight="1" thickBot="1" x14ac:dyDescent="0.3">
      <c r="A13" s="156" t="s">
        <v>307</v>
      </c>
      <c r="B13" s="255">
        <v>0</v>
      </c>
    </row>
    <row r="14" spans="1:2" ht="30.75" customHeight="1" thickBot="1" x14ac:dyDescent="0.3">
      <c r="A14" s="158" t="s">
        <v>253</v>
      </c>
      <c r="B14" s="256">
        <f>SUM(B9:B13)</f>
        <v>0</v>
      </c>
    </row>
    <row r="15" spans="1:2" ht="15" customHeight="1" x14ac:dyDescent="0.25">
      <c r="A15" s="155" t="s">
        <v>124</v>
      </c>
    </row>
    <row r="16" spans="1:2" ht="15" customHeight="1" x14ac:dyDescent="0.25">
      <c r="A16" s="155"/>
    </row>
    <row r="17" spans="1:6" ht="15" customHeight="1" thickBot="1" x14ac:dyDescent="0.3">
      <c r="A17" s="155"/>
    </row>
    <row r="18" spans="1:6" x14ac:dyDescent="0.25">
      <c r="A18" s="159" t="s">
        <v>246</v>
      </c>
      <c r="B18" s="160"/>
    </row>
    <row r="19" spans="1:6" x14ac:dyDescent="0.25">
      <c r="A19" s="161"/>
      <c r="B19" s="162"/>
    </row>
    <row r="20" spans="1:6" x14ac:dyDescent="0.25">
      <c r="A20" s="330" t="s">
        <v>254</v>
      </c>
      <c r="B20" s="331" t="s">
        <v>238</v>
      </c>
    </row>
    <row r="21" spans="1:6" x14ac:dyDescent="0.25">
      <c r="A21" s="163" t="s">
        <v>111</v>
      </c>
      <c r="B21" s="257">
        <f>B11</f>
        <v>0</v>
      </c>
    </row>
    <row r="22" spans="1:6" x14ac:dyDescent="0.25">
      <c r="A22" s="163" t="s">
        <v>112</v>
      </c>
      <c r="B22" s="164">
        <v>8</v>
      </c>
    </row>
    <row r="23" spans="1:6" x14ac:dyDescent="0.25">
      <c r="A23" s="163" t="s">
        <v>225</v>
      </c>
      <c r="B23" s="165">
        <v>1.4999999999999999E-2</v>
      </c>
    </row>
    <row r="24" spans="1:6" x14ac:dyDescent="0.25">
      <c r="A24" s="163" t="s">
        <v>248</v>
      </c>
      <c r="B24" s="257">
        <f>B21/B22+B21*B23</f>
        <v>0</v>
      </c>
    </row>
    <row r="25" spans="1:6" x14ac:dyDescent="0.25">
      <c r="A25" s="163" t="s">
        <v>249</v>
      </c>
      <c r="B25" s="257">
        <f>B24</f>
        <v>0</v>
      </c>
      <c r="F25" s="166"/>
    </row>
    <row r="26" spans="1:6" x14ac:dyDescent="0.25">
      <c r="A26" s="167" t="s">
        <v>226</v>
      </c>
      <c r="B26" s="168"/>
    </row>
    <row r="27" spans="1:6" x14ac:dyDescent="0.25">
      <c r="A27" s="161"/>
      <c r="B27" s="162"/>
      <c r="C27" s="155"/>
    </row>
    <row r="28" spans="1:6" x14ac:dyDescent="0.25">
      <c r="A28" s="332" t="s">
        <v>255</v>
      </c>
      <c r="B28" s="333"/>
    </row>
    <row r="29" spans="1:6" x14ac:dyDescent="0.25">
      <c r="A29" s="163" t="s">
        <v>111</v>
      </c>
      <c r="B29" s="257">
        <f>B12</f>
        <v>0</v>
      </c>
    </row>
    <row r="30" spans="1:6" x14ac:dyDescent="0.25">
      <c r="A30" s="163" t="s">
        <v>112</v>
      </c>
      <c r="B30" s="169">
        <v>5</v>
      </c>
    </row>
    <row r="31" spans="1:6" x14ac:dyDescent="0.25">
      <c r="A31" s="163" t="s">
        <v>113</v>
      </c>
      <c r="B31" s="165">
        <v>2.5000000000000001E-2</v>
      </c>
    </row>
    <row r="32" spans="1:6" x14ac:dyDescent="0.25">
      <c r="A32" s="163" t="s">
        <v>248</v>
      </c>
      <c r="B32" s="257">
        <f>B29*B31+B29/B30</f>
        <v>0</v>
      </c>
      <c r="D32" s="312">
        <f>B32/12</f>
        <v>0</v>
      </c>
    </row>
    <row r="33" spans="1:2" x14ac:dyDescent="0.25">
      <c r="A33" s="163" t="s">
        <v>249</v>
      </c>
      <c r="B33" s="257">
        <f>B32</f>
        <v>0</v>
      </c>
    </row>
    <row r="34" spans="1:2" x14ac:dyDescent="0.25">
      <c r="A34" s="161"/>
      <c r="B34" s="162"/>
    </row>
    <row r="35" spans="1:2" x14ac:dyDescent="0.25">
      <c r="A35" s="334" t="s">
        <v>307</v>
      </c>
      <c r="B35" s="335"/>
    </row>
    <row r="36" spans="1:2" x14ac:dyDescent="0.25">
      <c r="A36" s="163" t="s">
        <v>111</v>
      </c>
      <c r="B36" s="257">
        <f>B13</f>
        <v>0</v>
      </c>
    </row>
    <row r="37" spans="1:2" x14ac:dyDescent="0.25">
      <c r="A37" s="163" t="s">
        <v>250</v>
      </c>
      <c r="B37" s="169">
        <v>5</v>
      </c>
    </row>
    <row r="38" spans="1:2" x14ac:dyDescent="0.25">
      <c r="A38" s="163" t="s">
        <v>113</v>
      </c>
      <c r="B38" s="170">
        <v>0.02</v>
      </c>
    </row>
    <row r="39" spans="1:2" x14ac:dyDescent="0.25">
      <c r="A39" s="163" t="s">
        <v>256</v>
      </c>
      <c r="B39" s="257">
        <f>B36*B38</f>
        <v>0</v>
      </c>
    </row>
    <row r="40" spans="1:2" x14ac:dyDescent="0.25">
      <c r="A40" s="163" t="s">
        <v>249</v>
      </c>
      <c r="B40" s="257">
        <f>B36*B38+B36/B37</f>
        <v>0</v>
      </c>
    </row>
    <row r="41" spans="1:2" x14ac:dyDescent="0.25">
      <c r="A41" s="167"/>
      <c r="B41" s="162"/>
    </row>
    <row r="42" spans="1:2" ht="14.4" thickBot="1" x14ac:dyDescent="0.3">
      <c r="A42" s="171"/>
      <c r="B42" s="172"/>
    </row>
  </sheetData>
  <conditionalFormatting sqref="B14">
    <cfRule type="expression" dxfId="8" priority="4">
      <formula>$B$14=$B$5</formula>
    </cfRule>
    <cfRule type="expression" dxfId="7" priority="5">
      <formula>$B$5&lt;$B$14</formula>
    </cfRule>
    <cfRule type="expression" dxfId="6" priority="7">
      <formula>$B$5&gt;$B$14</formula>
    </cfRule>
  </conditionalFormatting>
  <conditionalFormatting sqref="A14">
    <cfRule type="expression" dxfId="5" priority="1">
      <formula>$B$14&lt;$B$5</formula>
    </cfRule>
    <cfRule type="expression" dxfId="4" priority="2">
      <formula>$B$14=$B$5</formula>
    </cfRule>
    <cfRule type="expression" dxfId="3" priority="3">
      <formula>$B$5&lt;$B$14</formula>
    </cfRule>
  </conditionalFormatting>
  <hyperlinks>
    <hyperlink ref="B20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&amp;R&amp;G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tabColor rgb="FF00B050"/>
    <pageSetUpPr fitToPage="1"/>
  </sheetPr>
  <dimension ref="A1:N483"/>
  <sheetViews>
    <sheetView tabSelected="1" topLeftCell="A28" zoomScale="98" zoomScaleNormal="98" workbookViewId="0">
      <selection activeCell="C52" sqref="C52"/>
    </sheetView>
  </sheetViews>
  <sheetFormatPr defaultColWidth="9.109375" defaultRowHeight="13.8" x14ac:dyDescent="0.25"/>
  <cols>
    <col min="1" max="1" width="25.88671875" style="185" customWidth="1"/>
    <col min="2" max="2" width="12.44140625" style="185" customWidth="1"/>
    <col min="3" max="3" width="12" style="185" bestFit="1" customWidth="1"/>
    <col min="4" max="4" width="13.5546875" style="185" bestFit="1" customWidth="1"/>
    <col min="5" max="5" width="14.5546875" style="185" bestFit="1" customWidth="1"/>
    <col min="6" max="6" width="16.109375" style="185" bestFit="1" customWidth="1"/>
    <col min="7" max="7" width="17.6640625" style="185" customWidth="1"/>
    <col min="8" max="8" width="16.6640625" style="185" hidden="1" customWidth="1"/>
    <col min="9" max="9" width="9.109375" style="185" hidden="1" customWidth="1"/>
    <col min="10" max="10" width="4.109375" style="185" customWidth="1"/>
    <col min="11" max="11" width="11.77734375" style="185" bestFit="1" customWidth="1"/>
    <col min="12" max="16384" width="9.109375" style="185"/>
  </cols>
  <sheetData>
    <row r="1" spans="1:11" s="181" customFormat="1" ht="14.4" thickBot="1" x14ac:dyDescent="0.3">
      <c r="A1" s="471" t="s">
        <v>212</v>
      </c>
      <c r="B1" s="472"/>
      <c r="C1" s="204"/>
      <c r="D1" s="204"/>
      <c r="E1" s="204"/>
      <c r="F1" s="204"/>
      <c r="G1" s="204"/>
      <c r="H1" s="204"/>
      <c r="I1" s="204"/>
    </row>
    <row r="2" spans="1:11" x14ac:dyDescent="0.25">
      <c r="A2" s="182"/>
      <c r="B2" s="182"/>
      <c r="C2" s="182"/>
      <c r="D2" s="182"/>
      <c r="E2" s="182"/>
      <c r="F2" s="182"/>
      <c r="G2" s="182"/>
      <c r="H2" s="182"/>
      <c r="I2" s="182"/>
    </row>
    <row r="3" spans="1:11" x14ac:dyDescent="0.25">
      <c r="A3" s="205" t="str">
        <f>'I) Investeringen'!A3</f>
        <v>Jaar 1</v>
      </c>
      <c r="B3" s="182"/>
      <c r="C3" s="182"/>
      <c r="D3" s="182"/>
      <c r="E3" s="182"/>
      <c r="F3" s="182"/>
      <c r="G3" s="182"/>
      <c r="H3" s="182"/>
      <c r="I3" s="182"/>
    </row>
    <row r="4" spans="1:11" ht="14.4" thickBot="1" x14ac:dyDescent="0.3">
      <c r="A4" s="182"/>
      <c r="B4" s="182"/>
      <c r="C4" s="182"/>
      <c r="D4" s="182"/>
      <c r="E4" s="339" t="s">
        <v>17</v>
      </c>
      <c r="F4" s="339" t="s">
        <v>18</v>
      </c>
      <c r="H4" s="182"/>
      <c r="I4" s="182"/>
    </row>
    <row r="5" spans="1:11" s="181" customFormat="1" ht="14.4" thickBot="1" x14ac:dyDescent="0.3">
      <c r="A5" s="336" t="s">
        <v>95</v>
      </c>
      <c r="B5" s="337" t="s">
        <v>19</v>
      </c>
      <c r="C5" s="337" t="s">
        <v>227</v>
      </c>
      <c r="D5" s="338" t="s">
        <v>130</v>
      </c>
      <c r="E5" s="207">
        <f>SUM(E6:E16)</f>
        <v>0</v>
      </c>
      <c r="F5" s="208">
        <f>SUM(F6:F16)</f>
        <v>0</v>
      </c>
      <c r="G5" s="340" t="s">
        <v>129</v>
      </c>
      <c r="H5" s="337" t="s">
        <v>303</v>
      </c>
      <c r="I5" s="204"/>
    </row>
    <row r="6" spans="1:11" x14ac:dyDescent="0.25">
      <c r="A6" s="467" t="s">
        <v>364</v>
      </c>
      <c r="B6" s="310"/>
      <c r="C6" s="210"/>
      <c r="D6" s="210"/>
      <c r="E6" s="211">
        <f>B6*C6</f>
        <v>0</v>
      </c>
      <c r="F6" s="212">
        <f>B6*D6</f>
        <v>0</v>
      </c>
      <c r="G6" s="213">
        <f>IF(F6=0,0,1-E6/F6)</f>
        <v>0</v>
      </c>
      <c r="H6" s="213">
        <f>IF(F6=0,0,F6/$F$5)</f>
        <v>0</v>
      </c>
      <c r="I6" s="214">
        <f>G6*H6</f>
        <v>0</v>
      </c>
      <c r="K6" s="313"/>
    </row>
    <row r="7" spans="1:11" x14ac:dyDescent="0.25">
      <c r="A7" s="467" t="s">
        <v>365</v>
      </c>
      <c r="B7" s="310"/>
      <c r="C7" s="210"/>
      <c r="D7" s="210"/>
      <c r="E7" s="215">
        <f>B7*C7</f>
        <v>0</v>
      </c>
      <c r="F7" s="216">
        <f>B7*D7</f>
        <v>0</v>
      </c>
      <c r="G7" s="213">
        <f t="shared" ref="G7:G16" si="0">IF(F7=0,0,1-E7/F7)</f>
        <v>0</v>
      </c>
      <c r="H7" s="213">
        <f t="shared" ref="H7:H16" si="1">IF(F7=0,0,F7/$F$5)</f>
        <v>0</v>
      </c>
      <c r="I7" s="182">
        <f t="shared" ref="I7:I16" si="2">G7*H7</f>
        <v>0</v>
      </c>
    </row>
    <row r="8" spans="1:11" x14ac:dyDescent="0.25">
      <c r="A8" s="466" t="s">
        <v>366</v>
      </c>
      <c r="B8" s="311"/>
      <c r="C8" s="217"/>
      <c r="D8" s="217"/>
      <c r="E8" s="215">
        <f>B8*C8</f>
        <v>0</v>
      </c>
      <c r="F8" s="216">
        <f>B8*D8</f>
        <v>0</v>
      </c>
      <c r="G8" s="213">
        <f t="shared" si="0"/>
        <v>0</v>
      </c>
      <c r="H8" s="213">
        <f t="shared" si="1"/>
        <v>0</v>
      </c>
      <c r="I8" s="182">
        <f t="shared" si="2"/>
        <v>0</v>
      </c>
    </row>
    <row r="9" spans="1:11" x14ac:dyDescent="0.25">
      <c r="A9" s="468" t="s">
        <v>374</v>
      </c>
      <c r="B9" s="311"/>
      <c r="C9" s="217"/>
      <c r="D9" s="217"/>
      <c r="E9" s="215">
        <f>B9*C9</f>
        <v>0</v>
      </c>
      <c r="F9" s="216">
        <f t="shared" ref="F9:F16" si="3">D9*B9</f>
        <v>0</v>
      </c>
      <c r="G9" s="213">
        <f t="shared" si="0"/>
        <v>0</v>
      </c>
      <c r="H9" s="213">
        <f t="shared" si="1"/>
        <v>0</v>
      </c>
      <c r="I9" s="182">
        <f t="shared" si="2"/>
        <v>0</v>
      </c>
      <c r="K9" s="355"/>
    </row>
    <row r="10" spans="1:11" x14ac:dyDescent="0.25">
      <c r="A10" s="468" t="s">
        <v>375</v>
      </c>
      <c r="B10" s="311"/>
      <c r="C10" s="217"/>
      <c r="D10" s="217"/>
      <c r="E10" s="215">
        <f t="shared" ref="E10:E16" si="4">C10*B10</f>
        <v>0</v>
      </c>
      <c r="F10" s="216">
        <f t="shared" si="3"/>
        <v>0</v>
      </c>
      <c r="G10" s="213">
        <f t="shared" si="0"/>
        <v>0</v>
      </c>
      <c r="H10" s="213">
        <f t="shared" si="1"/>
        <v>0</v>
      </c>
      <c r="I10" s="182">
        <f t="shared" si="2"/>
        <v>0</v>
      </c>
    </row>
    <row r="11" spans="1:11" x14ac:dyDescent="0.25">
      <c r="A11" s="469" t="s">
        <v>376</v>
      </c>
      <c r="B11" s="310"/>
      <c r="C11" s="210"/>
      <c r="D11" s="210"/>
      <c r="E11" s="215">
        <f t="shared" si="4"/>
        <v>0</v>
      </c>
      <c r="F11" s="216">
        <f t="shared" si="3"/>
        <v>0</v>
      </c>
      <c r="G11" s="213">
        <f>IF(F11=0,0,1-E11/F11)</f>
        <v>0</v>
      </c>
      <c r="H11" s="213">
        <f>IF(F11=0,0,F11/$F$5)</f>
        <v>0</v>
      </c>
      <c r="I11" s="182"/>
    </row>
    <row r="12" spans="1:11" x14ac:dyDescent="0.25">
      <c r="A12" s="468" t="s">
        <v>377</v>
      </c>
      <c r="B12" s="311"/>
      <c r="C12" s="217"/>
      <c r="D12" s="217"/>
      <c r="E12" s="215">
        <f t="shared" si="4"/>
        <v>0</v>
      </c>
      <c r="F12" s="216">
        <f t="shared" si="3"/>
        <v>0</v>
      </c>
      <c r="G12" s="213">
        <f t="shared" si="0"/>
        <v>0</v>
      </c>
      <c r="H12" s="213">
        <f t="shared" si="1"/>
        <v>0</v>
      </c>
      <c r="I12" s="182">
        <f t="shared" si="2"/>
        <v>0</v>
      </c>
    </row>
    <row r="13" spans="1:11" x14ac:dyDescent="0.25">
      <c r="A13" s="468" t="s">
        <v>378</v>
      </c>
      <c r="B13" s="311"/>
      <c r="C13" s="217"/>
      <c r="D13" s="217"/>
      <c r="E13" s="215">
        <f t="shared" si="4"/>
        <v>0</v>
      </c>
      <c r="F13" s="216">
        <f t="shared" si="3"/>
        <v>0</v>
      </c>
      <c r="G13" s="213">
        <f t="shared" si="0"/>
        <v>0</v>
      </c>
      <c r="H13" s="213">
        <f t="shared" si="1"/>
        <v>0</v>
      </c>
      <c r="I13" s="182">
        <f t="shared" si="2"/>
        <v>0</v>
      </c>
    </row>
    <row r="14" spans="1:11" x14ac:dyDescent="0.25">
      <c r="A14" s="468"/>
      <c r="B14" s="311"/>
      <c r="C14" s="217"/>
      <c r="D14" s="217"/>
      <c r="E14" s="215">
        <f t="shared" si="4"/>
        <v>0</v>
      </c>
      <c r="F14" s="216">
        <f t="shared" si="3"/>
        <v>0</v>
      </c>
      <c r="G14" s="213">
        <f t="shared" si="0"/>
        <v>0</v>
      </c>
      <c r="H14" s="213">
        <f t="shared" si="1"/>
        <v>0</v>
      </c>
      <c r="I14" s="182">
        <f t="shared" si="2"/>
        <v>0</v>
      </c>
    </row>
    <row r="15" spans="1:11" x14ac:dyDescent="0.25">
      <c r="A15" s="468"/>
      <c r="B15" s="311"/>
      <c r="C15" s="217"/>
      <c r="D15" s="217"/>
      <c r="E15" s="215">
        <f t="shared" si="4"/>
        <v>0</v>
      </c>
      <c r="F15" s="216">
        <f t="shared" si="3"/>
        <v>0</v>
      </c>
      <c r="G15" s="213">
        <f t="shared" si="0"/>
        <v>0</v>
      </c>
      <c r="H15" s="213">
        <f t="shared" si="1"/>
        <v>0</v>
      </c>
      <c r="I15" s="182"/>
    </row>
    <row r="16" spans="1:11" x14ac:dyDescent="0.25">
      <c r="A16" s="468"/>
      <c r="B16" s="311"/>
      <c r="C16" s="217"/>
      <c r="D16" s="217"/>
      <c r="E16" s="215">
        <f t="shared" si="4"/>
        <v>0</v>
      </c>
      <c r="F16" s="216">
        <f t="shared" si="3"/>
        <v>0</v>
      </c>
      <c r="G16" s="213">
        <f t="shared" si="0"/>
        <v>0</v>
      </c>
      <c r="H16" s="213">
        <f t="shared" si="1"/>
        <v>0</v>
      </c>
      <c r="I16" s="182">
        <f t="shared" si="2"/>
        <v>0</v>
      </c>
    </row>
    <row r="17" spans="1:11" x14ac:dyDescent="0.25">
      <c r="A17" s="182"/>
      <c r="B17" s="182"/>
      <c r="C17" s="182"/>
      <c r="D17" s="182"/>
      <c r="E17" s="182"/>
      <c r="F17" s="182"/>
      <c r="G17" s="182"/>
      <c r="H17" s="182"/>
    </row>
    <row r="18" spans="1:11" x14ac:dyDescent="0.25">
      <c r="A18" s="182"/>
      <c r="B18" s="182"/>
      <c r="C18" s="182"/>
      <c r="D18" s="182"/>
      <c r="E18" s="182"/>
      <c r="F18" s="182"/>
      <c r="G18" s="182"/>
      <c r="H18" s="182"/>
      <c r="I18" s="182"/>
    </row>
    <row r="19" spans="1:11" ht="14.4" x14ac:dyDescent="0.3">
      <c r="A19" s="205" t="str">
        <f>'I) Investeringen'!A17</f>
        <v>Jaar 2</v>
      </c>
      <c r="B19" s="218"/>
      <c r="C19" s="218"/>
      <c r="D19" s="218"/>
      <c r="E19" s="182"/>
      <c r="F19" s="182"/>
      <c r="G19" s="182"/>
      <c r="H19" s="182"/>
      <c r="I19" s="182"/>
    </row>
    <row r="20" spans="1:11" ht="14.4" thickBot="1" x14ac:dyDescent="0.3">
      <c r="A20" s="182"/>
      <c r="B20" s="182"/>
      <c r="C20" s="182"/>
      <c r="D20" s="182"/>
      <c r="E20" s="339" t="s">
        <v>17</v>
      </c>
      <c r="F20" s="339" t="s">
        <v>18</v>
      </c>
      <c r="H20" s="182"/>
      <c r="I20" s="182"/>
    </row>
    <row r="21" spans="1:11" s="181" customFormat="1" ht="14.4" thickBot="1" x14ac:dyDescent="0.3">
      <c r="A21" s="336" t="s">
        <v>95</v>
      </c>
      <c r="B21" s="337" t="s">
        <v>19</v>
      </c>
      <c r="C21" s="337" t="s">
        <v>227</v>
      </c>
      <c r="D21" s="338" t="s">
        <v>130</v>
      </c>
      <c r="E21" s="207">
        <f>SUM(E22:E32)</f>
        <v>0</v>
      </c>
      <c r="F21" s="208">
        <f>SUM(F22:F32)</f>
        <v>0</v>
      </c>
      <c r="G21" s="340" t="s">
        <v>129</v>
      </c>
      <c r="H21" s="337" t="s">
        <v>303</v>
      </c>
      <c r="I21" s="204"/>
    </row>
    <row r="22" spans="1:11" x14ac:dyDescent="0.25">
      <c r="A22" s="467" t="s">
        <v>364</v>
      </c>
      <c r="B22" s="310"/>
      <c r="C22" s="210"/>
      <c r="D22" s="210"/>
      <c r="E22" s="211">
        <f>B22*C22</f>
        <v>0</v>
      </c>
      <c r="F22" s="212">
        <f>B22*D22</f>
        <v>0</v>
      </c>
      <c r="G22" s="213">
        <f>IF(F22=0,0,1-E22/F22)</f>
        <v>0</v>
      </c>
      <c r="H22" s="213">
        <f>IF(F22=0,0,F22/$F$21)</f>
        <v>0</v>
      </c>
      <c r="I22" s="182">
        <f>G22*H22</f>
        <v>0</v>
      </c>
      <c r="K22" s="313"/>
    </row>
    <row r="23" spans="1:11" x14ac:dyDescent="0.25">
      <c r="A23" s="467" t="s">
        <v>365</v>
      </c>
      <c r="B23" s="310"/>
      <c r="C23" s="210"/>
      <c r="D23" s="210"/>
      <c r="E23" s="215">
        <f>B23*C23</f>
        <v>0</v>
      </c>
      <c r="F23" s="216">
        <f>B23*D23</f>
        <v>0</v>
      </c>
      <c r="G23" s="213">
        <f t="shared" ref="G23:G32" si="5">IF(F23=0,0,1-E23/F23)</f>
        <v>0</v>
      </c>
      <c r="H23" s="213">
        <f t="shared" ref="H23:H32" si="6">IF(F23=0,0,F23/$F$21)</f>
        <v>0</v>
      </c>
      <c r="I23" s="182">
        <f t="shared" ref="I23:I32" si="7">G23*H23</f>
        <v>0</v>
      </c>
    </row>
    <row r="24" spans="1:11" x14ac:dyDescent="0.25">
      <c r="A24" s="466" t="s">
        <v>366</v>
      </c>
      <c r="B24" s="311"/>
      <c r="C24" s="217"/>
      <c r="D24" s="217"/>
      <c r="E24" s="215">
        <f>B24*C24</f>
        <v>0</v>
      </c>
      <c r="F24" s="216">
        <f>B24*D24</f>
        <v>0</v>
      </c>
      <c r="G24" s="213">
        <f t="shared" si="5"/>
        <v>0</v>
      </c>
      <c r="H24" s="213">
        <f t="shared" si="6"/>
        <v>0</v>
      </c>
      <c r="I24" s="182">
        <f t="shared" si="7"/>
        <v>0</v>
      </c>
    </row>
    <row r="25" spans="1:11" x14ac:dyDescent="0.25">
      <c r="A25" s="468" t="s">
        <v>374</v>
      </c>
      <c r="B25" s="311"/>
      <c r="C25" s="217"/>
      <c r="D25" s="217"/>
      <c r="E25" s="215">
        <f>B25*C25</f>
        <v>0</v>
      </c>
      <c r="F25" s="216">
        <f>B25*D25</f>
        <v>0</v>
      </c>
      <c r="G25" s="213">
        <f t="shared" si="5"/>
        <v>0</v>
      </c>
      <c r="H25" s="213">
        <f t="shared" si="6"/>
        <v>0</v>
      </c>
      <c r="I25" s="182">
        <f t="shared" si="7"/>
        <v>0</v>
      </c>
      <c r="K25" s="355"/>
    </row>
    <row r="26" spans="1:11" x14ac:dyDescent="0.25">
      <c r="A26" s="468" t="s">
        <v>375</v>
      </c>
      <c r="B26" s="311"/>
      <c r="C26" s="217"/>
      <c r="D26" s="217"/>
      <c r="E26" s="215">
        <f t="shared" ref="E26:E32" si="8">C26*B26</f>
        <v>0</v>
      </c>
      <c r="F26" s="216">
        <f>D26*B26</f>
        <v>0</v>
      </c>
      <c r="G26" s="213">
        <f t="shared" si="5"/>
        <v>0</v>
      </c>
      <c r="H26" s="213">
        <f t="shared" si="6"/>
        <v>0</v>
      </c>
      <c r="I26" s="182">
        <f t="shared" si="7"/>
        <v>0</v>
      </c>
    </row>
    <row r="27" spans="1:11" x14ac:dyDescent="0.25">
      <c r="A27" s="469" t="s">
        <v>376</v>
      </c>
      <c r="B27" s="310"/>
      <c r="C27" s="210"/>
      <c r="D27" s="210"/>
      <c r="E27" s="215">
        <f t="shared" si="8"/>
        <v>0</v>
      </c>
      <c r="F27" s="216">
        <f>D27*B27</f>
        <v>0</v>
      </c>
      <c r="G27" s="213">
        <f>IF(F27=0,0,1-E27/F27)</f>
        <v>0</v>
      </c>
      <c r="H27" s="213">
        <f>IF(F27=0,0,F27/$F$21)</f>
        <v>0</v>
      </c>
      <c r="I27" s="182"/>
    </row>
    <row r="28" spans="1:11" x14ac:dyDescent="0.25">
      <c r="A28" s="468" t="s">
        <v>377</v>
      </c>
      <c r="B28" s="311"/>
      <c r="C28" s="217"/>
      <c r="D28" s="217"/>
      <c r="E28" s="215">
        <f t="shared" si="8"/>
        <v>0</v>
      </c>
      <c r="F28" s="216">
        <f>D28*B28</f>
        <v>0</v>
      </c>
      <c r="G28" s="213">
        <f t="shared" si="5"/>
        <v>0</v>
      </c>
      <c r="H28" s="213">
        <f t="shared" si="6"/>
        <v>0</v>
      </c>
      <c r="I28" s="182">
        <f t="shared" si="7"/>
        <v>0</v>
      </c>
    </row>
    <row r="29" spans="1:11" x14ac:dyDescent="0.25">
      <c r="A29" s="468" t="s">
        <v>378</v>
      </c>
      <c r="B29" s="311"/>
      <c r="C29" s="217"/>
      <c r="D29" s="217"/>
      <c r="E29" s="215">
        <f t="shared" si="8"/>
        <v>0</v>
      </c>
      <c r="F29" s="216">
        <f>D29*B29</f>
        <v>0</v>
      </c>
      <c r="G29" s="213">
        <f t="shared" si="5"/>
        <v>0</v>
      </c>
      <c r="H29" s="213">
        <f t="shared" si="6"/>
        <v>0</v>
      </c>
      <c r="I29" s="182">
        <f t="shared" si="7"/>
        <v>0</v>
      </c>
    </row>
    <row r="30" spans="1:11" x14ac:dyDescent="0.25">
      <c r="A30" s="468"/>
      <c r="B30" s="311"/>
      <c r="C30" s="217"/>
      <c r="D30" s="217"/>
      <c r="E30" s="215">
        <f t="shared" si="8"/>
        <v>0</v>
      </c>
      <c r="F30" s="216">
        <f t="shared" ref="F30:F31" si="9">D30*B30</f>
        <v>0</v>
      </c>
      <c r="G30" s="213">
        <f t="shared" si="5"/>
        <v>0</v>
      </c>
      <c r="H30" s="213">
        <f t="shared" ref="H30:H31" si="10">IF(F30=0,0,F30/$F$5)</f>
        <v>0</v>
      </c>
      <c r="I30" s="182"/>
    </row>
    <row r="31" spans="1:11" x14ac:dyDescent="0.25">
      <c r="A31" s="468"/>
      <c r="B31" s="311"/>
      <c r="C31" s="217"/>
      <c r="D31" s="217"/>
      <c r="E31" s="215">
        <f t="shared" si="8"/>
        <v>0</v>
      </c>
      <c r="F31" s="216">
        <f t="shared" si="9"/>
        <v>0</v>
      </c>
      <c r="G31" s="213">
        <f t="shared" si="5"/>
        <v>0</v>
      </c>
      <c r="H31" s="213">
        <f t="shared" si="10"/>
        <v>0</v>
      </c>
      <c r="I31" s="182"/>
    </row>
    <row r="32" spans="1:11" x14ac:dyDescent="0.25">
      <c r="A32" s="468"/>
      <c r="B32" s="311"/>
      <c r="C32" s="217"/>
      <c r="D32" s="217"/>
      <c r="E32" s="215">
        <f t="shared" si="8"/>
        <v>0</v>
      </c>
      <c r="F32" s="216">
        <f>D32*B32</f>
        <v>0</v>
      </c>
      <c r="G32" s="213">
        <f t="shared" si="5"/>
        <v>0</v>
      </c>
      <c r="H32" s="213">
        <f t="shared" si="6"/>
        <v>0</v>
      </c>
      <c r="I32" s="182">
        <f t="shared" si="7"/>
        <v>0</v>
      </c>
    </row>
    <row r="33" spans="1:11" x14ac:dyDescent="0.25">
      <c r="A33" s="182"/>
      <c r="B33" s="182"/>
      <c r="C33" s="182"/>
      <c r="D33" s="182"/>
      <c r="E33" s="182"/>
      <c r="F33" s="182"/>
      <c r="G33" s="182"/>
      <c r="H33" s="182"/>
      <c r="I33" s="182"/>
    </row>
    <row r="34" spans="1:11" x14ac:dyDescent="0.25">
      <c r="A34" s="182"/>
      <c r="B34" s="182"/>
      <c r="C34" s="182"/>
      <c r="D34" s="182"/>
      <c r="E34" s="182"/>
      <c r="F34" s="182"/>
      <c r="G34" s="182"/>
      <c r="H34" s="182"/>
      <c r="I34" s="182"/>
    </row>
    <row r="35" spans="1:11" ht="14.4" x14ac:dyDescent="0.3">
      <c r="A35" s="205" t="s">
        <v>299</v>
      </c>
      <c r="B35" s="218"/>
      <c r="C35" s="218"/>
      <c r="D35" s="218"/>
      <c r="E35" s="182"/>
      <c r="F35" s="182"/>
      <c r="G35" s="182"/>
      <c r="H35" s="182"/>
      <c r="I35" s="182"/>
    </row>
    <row r="36" spans="1:11" ht="14.4" thickBot="1" x14ac:dyDescent="0.3">
      <c r="A36" s="182"/>
      <c r="B36" s="182"/>
      <c r="C36" s="182"/>
      <c r="D36" s="182"/>
      <c r="E36" s="339" t="s">
        <v>17</v>
      </c>
      <c r="F36" s="339" t="s">
        <v>18</v>
      </c>
      <c r="H36" s="182"/>
      <c r="I36" s="182"/>
    </row>
    <row r="37" spans="1:11" s="181" customFormat="1" ht="14.4" thickBot="1" x14ac:dyDescent="0.3">
      <c r="A37" s="336" t="s">
        <v>95</v>
      </c>
      <c r="B37" s="337" t="s">
        <v>19</v>
      </c>
      <c r="C37" s="337" t="s">
        <v>227</v>
      </c>
      <c r="D37" s="338" t="s">
        <v>130</v>
      </c>
      <c r="E37" s="207">
        <f>SUM(E38:E48)</f>
        <v>0</v>
      </c>
      <c r="F37" s="208">
        <f>SUM(F38:F48)</f>
        <v>0</v>
      </c>
      <c r="G37" s="340" t="s">
        <v>129</v>
      </c>
      <c r="H37" s="337" t="s">
        <v>303</v>
      </c>
      <c r="I37" s="204"/>
    </row>
    <row r="38" spans="1:11" x14ac:dyDescent="0.25">
      <c r="A38" s="467" t="s">
        <v>364</v>
      </c>
      <c r="B38" s="310"/>
      <c r="C38" s="210"/>
      <c r="D38" s="210"/>
      <c r="E38" s="211">
        <f>B38*C38</f>
        <v>0</v>
      </c>
      <c r="F38" s="212">
        <f>B38*D38</f>
        <v>0</v>
      </c>
      <c r="G38" s="213">
        <f>IF(F38=0,0,1-E38/F38)</f>
        <v>0</v>
      </c>
      <c r="H38" s="213">
        <f>IF(F38=0,0,F38/$F$21)</f>
        <v>0</v>
      </c>
      <c r="I38" s="182">
        <f>G38*H38</f>
        <v>0</v>
      </c>
      <c r="K38" s="313"/>
    </row>
    <row r="39" spans="1:11" x14ac:dyDescent="0.25">
      <c r="A39" s="467" t="s">
        <v>365</v>
      </c>
      <c r="B39" s="310"/>
      <c r="C39" s="210"/>
      <c r="D39" s="210"/>
      <c r="E39" s="215">
        <f>B39*C39</f>
        <v>0</v>
      </c>
      <c r="F39" s="216">
        <f>B39*D39</f>
        <v>0</v>
      </c>
      <c r="G39" s="213">
        <f t="shared" ref="G39:G42" si="11">IF(F39=0,0,1-E39/F39)</f>
        <v>0</v>
      </c>
      <c r="H39" s="213">
        <f t="shared" ref="H39:H45" si="12">IF(F39=0,0,F39/$F$21)</f>
        <v>0</v>
      </c>
      <c r="I39" s="182">
        <f>G39*H39</f>
        <v>0</v>
      </c>
    </row>
    <row r="40" spans="1:11" x14ac:dyDescent="0.25">
      <c r="A40" s="466" t="s">
        <v>366</v>
      </c>
      <c r="B40" s="311"/>
      <c r="C40" s="217"/>
      <c r="D40" s="217"/>
      <c r="E40" s="215">
        <f>B40*C40</f>
        <v>0</v>
      </c>
      <c r="F40" s="216">
        <f>B40*D40</f>
        <v>0</v>
      </c>
      <c r="G40" s="213">
        <f t="shared" si="11"/>
        <v>0</v>
      </c>
      <c r="H40" s="213">
        <f t="shared" si="12"/>
        <v>0</v>
      </c>
      <c r="I40" s="182">
        <f>G40*H40</f>
        <v>0</v>
      </c>
    </row>
    <row r="41" spans="1:11" x14ac:dyDescent="0.25">
      <c r="A41" s="468" t="s">
        <v>374</v>
      </c>
      <c r="B41" s="311"/>
      <c r="C41" s="217"/>
      <c r="D41" s="217"/>
      <c r="E41" s="215">
        <f>B41*C41</f>
        <v>0</v>
      </c>
      <c r="F41" s="216">
        <f>B41*D41</f>
        <v>0</v>
      </c>
      <c r="G41" s="213">
        <f t="shared" si="11"/>
        <v>0</v>
      </c>
      <c r="H41" s="213">
        <f t="shared" si="12"/>
        <v>0</v>
      </c>
      <c r="I41" s="182">
        <f>G41*H41</f>
        <v>0</v>
      </c>
      <c r="K41" s="355"/>
    </row>
    <row r="42" spans="1:11" x14ac:dyDescent="0.25">
      <c r="A42" s="468" t="s">
        <v>375</v>
      </c>
      <c r="B42" s="311"/>
      <c r="C42" s="217"/>
      <c r="D42" s="217"/>
      <c r="E42" s="215">
        <f t="shared" ref="E42:E48" si="13">C42*B42</f>
        <v>0</v>
      </c>
      <c r="F42" s="216">
        <f>D42*B42</f>
        <v>0</v>
      </c>
      <c r="G42" s="213">
        <f t="shared" si="11"/>
        <v>0</v>
      </c>
      <c r="H42" s="213">
        <f t="shared" si="12"/>
        <v>0</v>
      </c>
      <c r="I42" s="182">
        <f>G42*H42</f>
        <v>0</v>
      </c>
    </row>
    <row r="43" spans="1:11" x14ac:dyDescent="0.25">
      <c r="A43" s="469" t="s">
        <v>376</v>
      </c>
      <c r="B43" s="310"/>
      <c r="C43" s="210"/>
      <c r="D43" s="210"/>
      <c r="E43" s="215">
        <f t="shared" si="13"/>
        <v>0</v>
      </c>
      <c r="F43" s="216">
        <f>D43*B43</f>
        <v>0</v>
      </c>
      <c r="G43" s="213">
        <f>IF(F43=0,0,1-E43/F43)</f>
        <v>0</v>
      </c>
      <c r="H43" s="213">
        <f t="shared" si="12"/>
        <v>0</v>
      </c>
      <c r="I43" s="182"/>
    </row>
    <row r="44" spans="1:11" x14ac:dyDescent="0.25">
      <c r="A44" s="468" t="s">
        <v>377</v>
      </c>
      <c r="B44" s="311"/>
      <c r="C44" s="217"/>
      <c r="D44" s="217"/>
      <c r="E44" s="215">
        <f t="shared" si="13"/>
        <v>0</v>
      </c>
      <c r="F44" s="216">
        <f>D44*B44</f>
        <v>0</v>
      </c>
      <c r="G44" s="213">
        <f t="shared" ref="G44:G48" si="14">IF(F44=0,0,1-E44/F44)</f>
        <v>0</v>
      </c>
      <c r="H44" s="213">
        <f t="shared" si="12"/>
        <v>0</v>
      </c>
      <c r="I44" s="182">
        <f>G44*H44</f>
        <v>0</v>
      </c>
    </row>
    <row r="45" spans="1:11" x14ac:dyDescent="0.25">
      <c r="A45" s="468" t="s">
        <v>378</v>
      </c>
      <c r="B45" s="311"/>
      <c r="C45" s="217"/>
      <c r="D45" s="217"/>
      <c r="E45" s="215">
        <f t="shared" si="13"/>
        <v>0</v>
      </c>
      <c r="F45" s="216">
        <f>D45*B45</f>
        <v>0</v>
      </c>
      <c r="G45" s="213">
        <f t="shared" si="14"/>
        <v>0</v>
      </c>
      <c r="H45" s="213">
        <f t="shared" si="12"/>
        <v>0</v>
      </c>
      <c r="I45" s="182">
        <f>G45*H45</f>
        <v>0</v>
      </c>
    </row>
    <row r="46" spans="1:11" x14ac:dyDescent="0.25">
      <c r="A46" s="468"/>
      <c r="B46" s="311"/>
      <c r="C46" s="217"/>
      <c r="D46" s="217"/>
      <c r="E46" s="215">
        <f t="shared" si="13"/>
        <v>0</v>
      </c>
      <c r="F46" s="216">
        <f t="shared" ref="F46:F47" si="15">D46*B46</f>
        <v>0</v>
      </c>
      <c r="G46" s="213">
        <f t="shared" si="14"/>
        <v>0</v>
      </c>
      <c r="H46" s="213">
        <f t="shared" ref="H46:H48" si="16">IF(F46=0,0,F46/$F$21)</f>
        <v>0</v>
      </c>
      <c r="I46" s="182"/>
    </row>
    <row r="47" spans="1:11" x14ac:dyDescent="0.25">
      <c r="A47" s="468"/>
      <c r="B47" s="311"/>
      <c r="C47" s="217"/>
      <c r="D47" s="217"/>
      <c r="E47" s="215">
        <f t="shared" si="13"/>
        <v>0</v>
      </c>
      <c r="F47" s="216">
        <f t="shared" si="15"/>
        <v>0</v>
      </c>
      <c r="G47" s="213">
        <f t="shared" si="14"/>
        <v>0</v>
      </c>
      <c r="H47" s="213">
        <f t="shared" si="16"/>
        <v>0</v>
      </c>
      <c r="I47" s="182"/>
    </row>
    <row r="48" spans="1:11" x14ac:dyDescent="0.25">
      <c r="A48" s="468"/>
      <c r="B48" s="311"/>
      <c r="C48" s="217"/>
      <c r="D48" s="217"/>
      <c r="E48" s="215">
        <f t="shared" si="13"/>
        <v>0</v>
      </c>
      <c r="F48" s="216">
        <f>D48*B48</f>
        <v>0</v>
      </c>
      <c r="G48" s="213">
        <f t="shared" si="14"/>
        <v>0</v>
      </c>
      <c r="H48" s="213">
        <f t="shared" si="16"/>
        <v>0</v>
      </c>
      <c r="I48" s="182">
        <f>G48*H48</f>
        <v>0</v>
      </c>
    </row>
    <row r="49" spans="1:9" x14ac:dyDescent="0.25">
      <c r="A49" s="182"/>
      <c r="B49" s="182"/>
      <c r="C49" s="182"/>
      <c r="D49" s="182"/>
      <c r="E49" s="182"/>
      <c r="F49" s="182"/>
      <c r="G49" s="182"/>
      <c r="H49" s="182"/>
      <c r="I49" s="182"/>
    </row>
    <row r="50" spans="1:9" x14ac:dyDescent="0.25">
      <c r="A50" s="182"/>
      <c r="B50" s="182"/>
      <c r="C50" s="182"/>
      <c r="D50" s="182"/>
      <c r="E50" s="182"/>
      <c r="F50" s="182"/>
      <c r="G50" s="182"/>
      <c r="H50" s="182"/>
      <c r="I50" s="182"/>
    </row>
    <row r="51" spans="1:9" x14ac:dyDescent="0.25">
      <c r="A51" s="316"/>
      <c r="B51" s="182"/>
      <c r="C51" s="182"/>
      <c r="D51" s="182"/>
      <c r="E51" s="182"/>
      <c r="F51" s="182"/>
      <c r="G51" s="182"/>
      <c r="H51" s="182"/>
      <c r="I51" s="182"/>
    </row>
    <row r="52" spans="1:9" x14ac:dyDescent="0.25">
      <c r="B52" s="182"/>
      <c r="C52" s="182"/>
      <c r="D52" s="182"/>
      <c r="E52" s="182"/>
      <c r="F52" s="182"/>
      <c r="G52" s="182"/>
      <c r="H52" s="182"/>
      <c r="I52" s="182"/>
    </row>
    <row r="53" spans="1:9" x14ac:dyDescent="0.25">
      <c r="B53" s="182"/>
      <c r="C53" s="182"/>
      <c r="D53" s="182"/>
      <c r="E53" s="182"/>
      <c r="F53" s="182"/>
      <c r="G53" s="182"/>
      <c r="H53" s="182"/>
      <c r="I53" s="182"/>
    </row>
    <row r="54" spans="1:9" x14ac:dyDescent="0.25">
      <c r="A54" s="182"/>
      <c r="B54" s="182"/>
      <c r="C54" s="182"/>
      <c r="D54" s="182"/>
      <c r="E54" s="182"/>
      <c r="F54" s="182"/>
      <c r="G54" s="182"/>
      <c r="H54" s="182"/>
      <c r="I54" s="182"/>
    </row>
    <row r="55" spans="1:9" x14ac:dyDescent="0.25">
      <c r="A55" s="182"/>
      <c r="B55" s="182"/>
      <c r="C55" s="182"/>
      <c r="D55" s="182"/>
      <c r="E55" s="182"/>
      <c r="F55" s="182"/>
      <c r="G55" s="182"/>
      <c r="H55" s="182"/>
      <c r="I55" s="182"/>
    </row>
    <row r="56" spans="1:9" x14ac:dyDescent="0.25">
      <c r="A56" s="182"/>
      <c r="B56" s="182"/>
      <c r="C56" s="182"/>
      <c r="D56" s="182"/>
      <c r="E56" s="182"/>
      <c r="F56" s="182"/>
      <c r="G56" s="182"/>
      <c r="H56" s="182"/>
      <c r="I56" s="182"/>
    </row>
    <row r="57" spans="1:9" x14ac:dyDescent="0.25">
      <c r="A57" s="316"/>
      <c r="B57" s="182"/>
      <c r="C57" s="182"/>
      <c r="D57" s="182"/>
      <c r="E57" s="182"/>
      <c r="F57" s="182"/>
      <c r="G57" s="182"/>
      <c r="H57" s="182"/>
      <c r="I57" s="182"/>
    </row>
    <row r="58" spans="1:9" x14ac:dyDescent="0.25">
      <c r="A58" s="182"/>
      <c r="B58" s="182"/>
      <c r="C58" s="182"/>
      <c r="D58" s="182"/>
      <c r="E58" s="182"/>
      <c r="F58" s="182"/>
      <c r="G58" s="182"/>
      <c r="H58" s="182"/>
      <c r="I58" s="182"/>
    </row>
    <row r="59" spans="1:9" x14ac:dyDescent="0.25">
      <c r="A59" s="182"/>
      <c r="B59" s="182"/>
      <c r="C59" s="182"/>
      <c r="D59" s="182"/>
      <c r="E59" s="182"/>
      <c r="F59" s="182"/>
      <c r="G59" s="182"/>
      <c r="H59" s="182"/>
      <c r="I59" s="182"/>
    </row>
    <row r="60" spans="1:9" x14ac:dyDescent="0.25">
      <c r="A60" s="182"/>
      <c r="B60" s="182"/>
      <c r="C60" s="182"/>
      <c r="D60" s="182"/>
      <c r="E60" s="182"/>
      <c r="F60" s="182"/>
      <c r="G60" s="182"/>
      <c r="H60" s="182"/>
      <c r="I60" s="182"/>
    </row>
    <row r="61" spans="1:9" x14ac:dyDescent="0.25">
      <c r="A61" s="182"/>
      <c r="B61" s="182"/>
      <c r="C61" s="182"/>
      <c r="D61" s="182"/>
      <c r="E61" s="182"/>
      <c r="F61" s="182"/>
      <c r="G61" s="182"/>
      <c r="H61" s="182"/>
      <c r="I61" s="182"/>
    </row>
    <row r="62" spans="1:9" x14ac:dyDescent="0.25">
      <c r="A62" s="182"/>
      <c r="B62" s="182"/>
      <c r="C62" s="182"/>
      <c r="D62" s="182"/>
      <c r="E62" s="182"/>
      <c r="F62" s="182"/>
      <c r="G62" s="182"/>
      <c r="H62" s="182"/>
      <c r="I62" s="182"/>
    </row>
    <row r="63" spans="1:9" x14ac:dyDescent="0.25">
      <c r="A63" s="182"/>
      <c r="B63" s="182"/>
      <c r="C63" s="182"/>
      <c r="D63" s="182"/>
      <c r="E63" s="182"/>
      <c r="F63" s="182"/>
      <c r="G63" s="182"/>
      <c r="H63" s="182"/>
      <c r="I63" s="182"/>
    </row>
    <row r="65" spans="1:2" x14ac:dyDescent="0.25">
      <c r="A65" s="182"/>
      <c r="B65" s="182"/>
    </row>
    <row r="66" spans="1:2" x14ac:dyDescent="0.25">
      <c r="A66" s="182"/>
      <c r="B66" s="182"/>
    </row>
    <row r="67" spans="1:2" x14ac:dyDescent="0.25">
      <c r="A67" s="182"/>
      <c r="B67" s="182"/>
    </row>
    <row r="68" spans="1:2" x14ac:dyDescent="0.25">
      <c r="A68" s="182"/>
      <c r="B68" s="182"/>
    </row>
    <row r="69" spans="1:2" x14ac:dyDescent="0.25">
      <c r="A69" s="182"/>
      <c r="B69" s="182"/>
    </row>
    <row r="71" spans="1:2" x14ac:dyDescent="0.25">
      <c r="A71" s="182"/>
      <c r="B71" s="182"/>
    </row>
    <row r="72" spans="1:2" x14ac:dyDescent="0.25">
      <c r="A72" s="182"/>
      <c r="B72" s="182"/>
    </row>
    <row r="75" spans="1:2" x14ac:dyDescent="0.25">
      <c r="A75" s="316"/>
      <c r="B75" s="182"/>
    </row>
    <row r="76" spans="1:2" x14ac:dyDescent="0.25">
      <c r="A76" s="182"/>
      <c r="B76" s="182"/>
    </row>
    <row r="77" spans="1:2" x14ac:dyDescent="0.25">
      <c r="A77" s="182"/>
      <c r="B77" s="182"/>
    </row>
    <row r="78" spans="1:2" x14ac:dyDescent="0.25">
      <c r="A78" s="182"/>
      <c r="B78" s="182"/>
    </row>
    <row r="80" spans="1:2" x14ac:dyDescent="0.25">
      <c r="A80" s="316"/>
    </row>
    <row r="82" spans="1:1" x14ac:dyDescent="0.25">
      <c r="A82" s="182"/>
    </row>
    <row r="83" spans="1:1" x14ac:dyDescent="0.25">
      <c r="A83" s="182"/>
    </row>
    <row r="84" spans="1:1" x14ac:dyDescent="0.25">
      <c r="A84" s="182"/>
    </row>
    <row r="85" spans="1:1" x14ac:dyDescent="0.25">
      <c r="A85" s="182"/>
    </row>
    <row r="86" spans="1:1" x14ac:dyDescent="0.25">
      <c r="A86" s="182"/>
    </row>
    <row r="87" spans="1:1" x14ac:dyDescent="0.25">
      <c r="A87" s="182"/>
    </row>
    <row r="88" spans="1:1" x14ac:dyDescent="0.25">
      <c r="A88" s="182"/>
    </row>
    <row r="168" spans="14:14" x14ac:dyDescent="0.25">
      <c r="N168" s="185" t="s">
        <v>0</v>
      </c>
    </row>
    <row r="481" spans="2:2" x14ac:dyDescent="0.25">
      <c r="B481" s="185" t="s">
        <v>1</v>
      </c>
    </row>
    <row r="483" spans="2:2" x14ac:dyDescent="0.25">
      <c r="B483" s="185" t="s">
        <v>2</v>
      </c>
    </row>
  </sheetData>
  <mergeCells count="1">
    <mergeCell ref="A1:B1"/>
  </mergeCells>
  <pageMargins left="0.14000000000000001" right="0.12" top="0.4" bottom="0.42" header="0.31496062992125984" footer="0.12"/>
  <pageSetup paperSize="9" scale="72" orientation="landscape" r:id="rId1"/>
  <headerFooter>
    <oddFooter>&amp;C&amp;F - &amp;A</oddFooter>
  </headerFooter>
  <rowBreaks count="1" manualBreakCount="1">
    <brk id="4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>
    <tabColor rgb="FF00B050"/>
  </sheetPr>
  <dimension ref="A1:L486"/>
  <sheetViews>
    <sheetView zoomScaleNormal="100" workbookViewId="0">
      <selection activeCell="B68" sqref="B68"/>
    </sheetView>
  </sheetViews>
  <sheetFormatPr defaultColWidth="9.109375" defaultRowHeight="13.8" x14ac:dyDescent="0.25"/>
  <cols>
    <col min="1" max="1" width="47.88671875" style="185" customWidth="1"/>
    <col min="2" max="2" width="12.88671875" style="203" customWidth="1"/>
    <col min="3" max="4" width="13" style="202" customWidth="1"/>
    <col min="5" max="5" width="31.44140625" style="202" bestFit="1" customWidth="1"/>
    <col min="6" max="8" width="9.109375" style="185"/>
    <col min="9" max="9" width="11.5546875" style="185" bestFit="1" customWidth="1"/>
    <col min="10" max="16384" width="9.109375" style="185"/>
  </cols>
  <sheetData>
    <row r="1" spans="1:9" s="181" customFormat="1" ht="16.2" thickBot="1" x14ac:dyDescent="0.35">
      <c r="A1" s="178" t="s">
        <v>209</v>
      </c>
      <c r="B1" s="179"/>
      <c r="C1" s="180"/>
      <c r="D1" s="180"/>
      <c r="E1" s="180"/>
    </row>
    <row r="2" spans="1:9" ht="14.4" thickBot="1" x14ac:dyDescent="0.3">
      <c r="A2" s="182"/>
      <c r="B2" s="183"/>
      <c r="C2" s="184"/>
      <c r="D2" s="184"/>
      <c r="E2" s="184"/>
    </row>
    <row r="3" spans="1:9" ht="14.4" thickBot="1" x14ac:dyDescent="0.3">
      <c r="A3" s="186"/>
      <c r="B3" s="403" t="str">
        <f>'I) Investeringen'!A3</f>
        <v>Jaar 1</v>
      </c>
      <c r="C3" s="404" t="str">
        <f>'I) Investeringen'!A17</f>
        <v>Jaar 2</v>
      </c>
      <c r="D3" s="405" t="s">
        <v>298</v>
      </c>
      <c r="E3" s="187"/>
    </row>
    <row r="4" spans="1:9" x14ac:dyDescent="0.25">
      <c r="A4" s="356" t="s">
        <v>20</v>
      </c>
      <c r="B4" s="400">
        <f>B6+B55+B63+B65+B73</f>
        <v>0</v>
      </c>
      <c r="C4" s="401">
        <f>C6+C55+C63+C65+C73</f>
        <v>0</v>
      </c>
      <c r="D4" s="402">
        <f>D6+D55+D63+D65+D73</f>
        <v>0</v>
      </c>
      <c r="E4" s="187"/>
    </row>
    <row r="5" spans="1:9" x14ac:dyDescent="0.25">
      <c r="B5" s="367">
        <f>B7+B10+B16+B26+B33+B40+B55+B63+B65+B73</f>
        <v>0</v>
      </c>
      <c r="C5" s="188">
        <f>C7+C10+C16+C26+C33+C40+C55+C63+C65+C73</f>
        <v>0</v>
      </c>
      <c r="D5" s="368">
        <f>D7+D10+D16+D26+D33+D40+D55+D63+D65+D73</f>
        <v>0</v>
      </c>
      <c r="E5" s="189"/>
      <c r="I5" s="313"/>
    </row>
    <row r="6" spans="1:9" x14ac:dyDescent="0.25">
      <c r="A6" s="356" t="s">
        <v>258</v>
      </c>
      <c r="B6" s="369">
        <f>B7+B10+B16+B26+B33+B40+B51+B53+B49</f>
        <v>0</v>
      </c>
      <c r="C6" s="342">
        <f>C7+C10+C16+C26+C33+C40+C51+C53+C49</f>
        <v>0</v>
      </c>
      <c r="D6" s="370">
        <f>D7+D10+D16+D26+D33+D40+D51+D53+D49</f>
        <v>0</v>
      </c>
      <c r="E6" s="189"/>
    </row>
    <row r="7" spans="1:9" s="181" customFormat="1" x14ac:dyDescent="0.25">
      <c r="A7" s="357" t="s">
        <v>22</v>
      </c>
      <c r="B7" s="371">
        <f>SUM(B8:B9)</f>
        <v>0</v>
      </c>
      <c r="C7" s="258">
        <f>SUM(C8:C9)</f>
        <v>0</v>
      </c>
      <c r="D7" s="372">
        <f>SUM(D8:D9)</f>
        <v>0</v>
      </c>
      <c r="E7" s="190"/>
    </row>
    <row r="8" spans="1:9" x14ac:dyDescent="0.25">
      <c r="A8" s="358" t="s">
        <v>23</v>
      </c>
      <c r="B8" s="373"/>
      <c r="C8" s="259"/>
      <c r="D8" s="374"/>
      <c r="E8" s="191"/>
    </row>
    <row r="9" spans="1:9" x14ac:dyDescent="0.25">
      <c r="A9" s="358" t="s">
        <v>24</v>
      </c>
      <c r="B9" s="373"/>
      <c r="C9" s="260"/>
      <c r="D9" s="375"/>
      <c r="E9" s="191"/>
    </row>
    <row r="10" spans="1:9" s="181" customFormat="1" x14ac:dyDescent="0.25">
      <c r="A10" s="357" t="s">
        <v>25</v>
      </c>
      <c r="B10" s="376">
        <f>SUM(B11:B15)</f>
        <v>0</v>
      </c>
      <c r="C10" s="261">
        <f>SUM(C11:C15)</f>
        <v>0</v>
      </c>
      <c r="D10" s="377">
        <f>SUM(D11:D15)</f>
        <v>0</v>
      </c>
      <c r="E10" s="192"/>
    </row>
    <row r="11" spans="1:9" x14ac:dyDescent="0.25">
      <c r="A11" s="358" t="s">
        <v>26</v>
      </c>
      <c r="B11" s="373"/>
      <c r="C11" s="260"/>
      <c r="D11" s="375"/>
      <c r="E11" s="191"/>
    </row>
    <row r="12" spans="1:9" x14ac:dyDescent="0.25">
      <c r="A12" s="358" t="s">
        <v>27</v>
      </c>
      <c r="B12" s="373"/>
      <c r="C12" s="259"/>
      <c r="D12" s="374"/>
      <c r="E12" s="191"/>
    </row>
    <row r="13" spans="1:9" x14ac:dyDescent="0.25">
      <c r="A13" s="358" t="s">
        <v>28</v>
      </c>
      <c r="B13" s="373"/>
      <c r="C13" s="259"/>
      <c r="D13" s="374"/>
      <c r="E13" s="191"/>
    </row>
    <row r="14" spans="1:9" x14ac:dyDescent="0.25">
      <c r="A14" s="358" t="s">
        <v>29</v>
      </c>
      <c r="B14" s="373"/>
      <c r="C14" s="259"/>
      <c r="D14" s="374"/>
      <c r="E14" s="191"/>
    </row>
    <row r="15" spans="1:9" x14ac:dyDescent="0.25">
      <c r="A15" s="358" t="s">
        <v>30</v>
      </c>
      <c r="B15" s="373"/>
      <c r="C15" s="260"/>
      <c r="D15" s="375"/>
      <c r="E15" s="191"/>
    </row>
    <row r="16" spans="1:9" s="181" customFormat="1" x14ac:dyDescent="0.25">
      <c r="A16" s="357" t="s">
        <v>361</v>
      </c>
      <c r="B16" s="376">
        <f>SUM(B17:B25)</f>
        <v>0</v>
      </c>
      <c r="C16" s="261">
        <f>SUM(C17:C25)</f>
        <v>0</v>
      </c>
      <c r="D16" s="377">
        <f>SUM(D17:D25)</f>
        <v>0</v>
      </c>
      <c r="E16" s="192"/>
    </row>
    <row r="17" spans="1:5" x14ac:dyDescent="0.25">
      <c r="A17" s="358" t="s">
        <v>204</v>
      </c>
      <c r="B17" s="373"/>
      <c r="C17" s="259"/>
      <c r="D17" s="374"/>
      <c r="E17" s="191"/>
    </row>
    <row r="18" spans="1:5" x14ac:dyDescent="0.25">
      <c r="A18" s="358" t="s">
        <v>306</v>
      </c>
      <c r="B18" s="373"/>
      <c r="C18" s="259"/>
      <c r="D18" s="374"/>
      <c r="E18" s="185"/>
    </row>
    <row r="19" spans="1:5" x14ac:dyDescent="0.25">
      <c r="A19" s="358" t="s">
        <v>33</v>
      </c>
      <c r="B19" s="373"/>
      <c r="C19" s="259"/>
      <c r="D19" s="374"/>
      <c r="E19" s="191"/>
    </row>
    <row r="20" spans="1:5" x14ac:dyDescent="0.25">
      <c r="A20" s="358" t="s">
        <v>34</v>
      </c>
      <c r="B20" s="373"/>
      <c r="C20" s="259"/>
      <c r="D20" s="374"/>
      <c r="E20" s="191"/>
    </row>
    <row r="21" spans="1:5" x14ac:dyDescent="0.25">
      <c r="A21" s="358" t="s">
        <v>320</v>
      </c>
      <c r="B21" s="373"/>
      <c r="C21" s="259"/>
      <c r="D21" s="374"/>
      <c r="E21" s="191"/>
    </row>
    <row r="22" spans="1:5" x14ac:dyDescent="0.25">
      <c r="A22" s="358" t="s">
        <v>36</v>
      </c>
      <c r="B22" s="373"/>
      <c r="C22" s="259"/>
      <c r="D22" s="374"/>
      <c r="E22" s="191"/>
    </row>
    <row r="23" spans="1:5" x14ac:dyDescent="0.25">
      <c r="A23" s="358" t="s">
        <v>37</v>
      </c>
      <c r="B23" s="373"/>
      <c r="C23" s="259"/>
      <c r="D23" s="374"/>
      <c r="E23" s="191"/>
    </row>
    <row r="24" spans="1:5" x14ac:dyDescent="0.25">
      <c r="A24" s="358" t="s">
        <v>38</v>
      </c>
      <c r="B24" s="373"/>
      <c r="C24" s="259"/>
      <c r="D24" s="374"/>
      <c r="E24" s="191"/>
    </row>
    <row r="25" spans="1:5" x14ac:dyDescent="0.25">
      <c r="A25" s="358" t="s">
        <v>228</v>
      </c>
      <c r="B25" s="373"/>
      <c r="C25" s="260"/>
      <c r="D25" s="375"/>
      <c r="E25" s="191"/>
    </row>
    <row r="26" spans="1:5" s="181" customFormat="1" x14ac:dyDescent="0.25">
      <c r="A26" s="357" t="s">
        <v>39</v>
      </c>
      <c r="B26" s="376">
        <f>SUM(B27:B32)</f>
        <v>0</v>
      </c>
      <c r="C26" s="261">
        <f>SUM(C27:C32)</f>
        <v>0</v>
      </c>
      <c r="D26" s="377">
        <f>SUM(D27:D32)</f>
        <v>0</v>
      </c>
      <c r="E26" s="192"/>
    </row>
    <row r="27" spans="1:5" x14ac:dyDescent="0.25">
      <c r="A27" s="358" t="s">
        <v>40</v>
      </c>
      <c r="B27" s="373"/>
      <c r="C27" s="259"/>
      <c r="D27" s="374"/>
      <c r="E27" s="191"/>
    </row>
    <row r="28" spans="1:5" x14ac:dyDescent="0.25">
      <c r="A28" s="358" t="s">
        <v>41</v>
      </c>
      <c r="B28" s="373"/>
      <c r="C28" s="259"/>
      <c r="D28" s="374"/>
      <c r="E28" s="191"/>
    </row>
    <row r="29" spans="1:5" x14ac:dyDescent="0.25">
      <c r="A29" s="358" t="s">
        <v>42</v>
      </c>
      <c r="B29" s="373"/>
      <c r="C29" s="259"/>
      <c r="D29" s="374"/>
      <c r="E29" s="191"/>
    </row>
    <row r="30" spans="1:5" x14ac:dyDescent="0.25">
      <c r="A30" s="358" t="s">
        <v>219</v>
      </c>
      <c r="B30" s="373"/>
      <c r="C30" s="259"/>
      <c r="D30" s="374"/>
      <c r="E30" s="191"/>
    </row>
    <row r="31" spans="1:5" x14ac:dyDescent="0.25">
      <c r="A31" s="358" t="s">
        <v>218</v>
      </c>
      <c r="B31" s="373"/>
      <c r="C31" s="260"/>
      <c r="D31" s="375"/>
      <c r="E31" s="191"/>
    </row>
    <row r="32" spans="1:5" x14ac:dyDescent="0.25">
      <c r="A32" s="358" t="s">
        <v>217</v>
      </c>
      <c r="B32" s="373"/>
      <c r="C32" s="260"/>
      <c r="D32" s="375"/>
      <c r="E32" s="191"/>
    </row>
    <row r="33" spans="1:5" s="181" customFormat="1" x14ac:dyDescent="0.25">
      <c r="A33" s="357" t="s">
        <v>43</v>
      </c>
      <c r="B33" s="376">
        <f>SUM(B34:B39)</f>
        <v>0</v>
      </c>
      <c r="C33" s="261">
        <f>SUM(C34:C39)</f>
        <v>0</v>
      </c>
      <c r="D33" s="377">
        <f>SUM(D34:D39)</f>
        <v>0</v>
      </c>
      <c r="E33" s="192"/>
    </row>
    <row r="34" spans="1:5" x14ac:dyDescent="0.25">
      <c r="A34" s="358" t="s">
        <v>44</v>
      </c>
      <c r="B34" s="378">
        <f>'I) Investeringen'!B48</f>
        <v>0</v>
      </c>
      <c r="C34" s="193"/>
      <c r="D34" s="379"/>
      <c r="E34" s="191"/>
    </row>
    <row r="35" spans="1:5" x14ac:dyDescent="0.25">
      <c r="A35" s="358" t="s">
        <v>45</v>
      </c>
      <c r="B35" s="373"/>
      <c r="C35" s="259"/>
      <c r="D35" s="374"/>
      <c r="E35" s="191"/>
    </row>
    <row r="36" spans="1:5" x14ac:dyDescent="0.25">
      <c r="A36" s="358" t="s">
        <v>46</v>
      </c>
      <c r="B36" s="373"/>
      <c r="C36" s="259"/>
      <c r="D36" s="374"/>
      <c r="E36" s="191"/>
    </row>
    <row r="37" spans="1:5" x14ac:dyDescent="0.25">
      <c r="A37" s="358" t="s">
        <v>363</v>
      </c>
      <c r="B37" s="373"/>
      <c r="C37" s="259"/>
      <c r="D37" s="374"/>
      <c r="E37" s="191"/>
    </row>
    <row r="38" spans="1:5" x14ac:dyDescent="0.25">
      <c r="A38" s="358" t="s">
        <v>321</v>
      </c>
      <c r="B38" s="373"/>
      <c r="C38" s="259"/>
      <c r="D38" s="374"/>
      <c r="E38" s="191"/>
    </row>
    <row r="39" spans="1:5" x14ac:dyDescent="0.25">
      <c r="A39" s="358" t="s">
        <v>126</v>
      </c>
      <c r="B39" s="373"/>
      <c r="C39" s="259"/>
      <c r="D39" s="374"/>
      <c r="E39" s="191"/>
    </row>
    <row r="40" spans="1:5" s="181" customFormat="1" x14ac:dyDescent="0.25">
      <c r="A40" s="357" t="s">
        <v>47</v>
      </c>
      <c r="B40" s="376">
        <f>SUM(B41:B48)</f>
        <v>0</v>
      </c>
      <c r="C40" s="261">
        <f>SUM(C41:C48)</f>
        <v>0</v>
      </c>
      <c r="D40" s="377">
        <f>SUM(D41:D48)</f>
        <v>0</v>
      </c>
      <c r="E40" s="192"/>
    </row>
    <row r="41" spans="1:5" x14ac:dyDescent="0.25">
      <c r="A41" s="358" t="s">
        <v>316</v>
      </c>
      <c r="B41" s="373"/>
      <c r="C41" s="260"/>
      <c r="D41" s="375"/>
      <c r="E41" s="191"/>
    </row>
    <row r="42" spans="1:5" x14ac:dyDescent="0.25">
      <c r="A42" s="358" t="s">
        <v>318</v>
      </c>
      <c r="B42" s="373"/>
      <c r="C42" s="260"/>
      <c r="D42" s="375"/>
      <c r="E42" s="191"/>
    </row>
    <row r="43" spans="1:5" x14ac:dyDescent="0.25">
      <c r="A43" s="358" t="s">
        <v>313</v>
      </c>
      <c r="B43" s="373"/>
      <c r="C43" s="260"/>
      <c r="D43" s="375"/>
      <c r="E43" s="191"/>
    </row>
    <row r="44" spans="1:5" x14ac:dyDescent="0.25">
      <c r="A44" s="358" t="s">
        <v>317</v>
      </c>
      <c r="B44" s="373"/>
      <c r="C44" s="260"/>
      <c r="D44" s="375"/>
      <c r="E44" s="191"/>
    </row>
    <row r="45" spans="1:5" x14ac:dyDescent="0.25">
      <c r="A45" s="358" t="s">
        <v>314</v>
      </c>
      <c r="B45" s="373"/>
      <c r="C45" s="260"/>
      <c r="D45" s="375"/>
      <c r="E45" s="191"/>
    </row>
    <row r="46" spans="1:5" x14ac:dyDescent="0.25">
      <c r="A46" s="358" t="s">
        <v>319</v>
      </c>
      <c r="B46" s="373"/>
      <c r="C46" s="260"/>
      <c r="D46" s="375"/>
      <c r="E46" s="191"/>
    </row>
    <row r="47" spans="1:5" x14ac:dyDescent="0.25">
      <c r="A47" s="358" t="s">
        <v>315</v>
      </c>
      <c r="B47" s="373"/>
      <c r="C47" s="260"/>
      <c r="D47" s="375"/>
      <c r="E47" s="191"/>
    </row>
    <row r="48" spans="1:5" x14ac:dyDescent="0.25">
      <c r="A48" s="358" t="s">
        <v>54</v>
      </c>
      <c r="B48" s="373"/>
      <c r="C48" s="260"/>
      <c r="D48" s="375"/>
      <c r="E48" s="191"/>
    </row>
    <row r="49" spans="1:7" x14ac:dyDescent="0.25">
      <c r="A49" s="357" t="s">
        <v>284</v>
      </c>
      <c r="B49" s="380">
        <f>SUM(B50)</f>
        <v>0</v>
      </c>
      <c r="C49" s="262">
        <f>SUM(C50)</f>
        <v>0</v>
      </c>
      <c r="D49" s="381">
        <f>SUM(D50)</f>
        <v>0</v>
      </c>
      <c r="E49" s="362"/>
    </row>
    <row r="50" spans="1:7" x14ac:dyDescent="0.25">
      <c r="A50" s="358" t="s">
        <v>285</v>
      </c>
      <c r="B50" s="382">
        <v>0</v>
      </c>
      <c r="C50" s="199">
        <v>0</v>
      </c>
      <c r="D50" s="383">
        <v>0</v>
      </c>
      <c r="E50" s="362"/>
    </row>
    <row r="51" spans="1:7" x14ac:dyDescent="0.25">
      <c r="A51" s="357" t="s">
        <v>56</v>
      </c>
      <c r="B51" s="380">
        <f>IF(B50=0,0,IF(B50*0.205&lt;780*4,780*4,B50*0.205))</f>
        <v>0</v>
      </c>
      <c r="C51" s="380">
        <f>IF(C50=0,0,IF(C50*0.205&lt;780*4,780*4,C50*0.205))</f>
        <v>0</v>
      </c>
      <c r="D51" s="380">
        <f>IF(D50=0,0,IF(D50*0.205&lt;780*4,780*4,D50*0.205))</f>
        <v>0</v>
      </c>
      <c r="E51" s="363"/>
      <c r="G51" s="194"/>
    </row>
    <row r="52" spans="1:7" x14ac:dyDescent="0.25">
      <c r="A52" s="358" t="s">
        <v>279</v>
      </c>
      <c r="B52" s="382" t="s">
        <v>280</v>
      </c>
      <c r="C52" s="199" t="s">
        <v>280</v>
      </c>
      <c r="D52" s="383" t="s">
        <v>280</v>
      </c>
      <c r="E52" s="363"/>
      <c r="G52" s="194" t="s">
        <v>280</v>
      </c>
    </row>
    <row r="53" spans="1:7" x14ac:dyDescent="0.25">
      <c r="A53" s="358" t="s">
        <v>281</v>
      </c>
      <c r="B53" s="398">
        <f>IF(B52="Xerius",B51*3.05%,IF(B52="Acerta",B51*3.05%,IF(B52="Securex",B51*4%,IF(B52="Attentia",B51*4%,IF(B52="Groep S",B51*3.9%,IF(B52="Liantis",B51*3.95%,IF(B52="Multipen",B51*4.2%,IF(B52="Partena",B51*4.25%))))))))</f>
        <v>0</v>
      </c>
      <c r="C53" s="397">
        <f>IF(C52="Xerius",C51*3.05%,IF(C52="Acerta",C51*3.05%,IF(C52="Securex",C51*4%,IF(C52="Attentia",C51*4%,IF(C52="Groep S",C51*3.9%,IF(C52="Liantis",C51*3.95%,IF(C52="Multipen",C51*4.2%,IF(C52="Partena",C51*4.25%))))))))</f>
        <v>0</v>
      </c>
      <c r="D53" s="399">
        <f>IF(D52="Xerius",D51*3.05%,IF(D52="Acerta",D51*3.05%,IF(D52="Securex",D51*4%,IF(D52="Attentia",D51*4%,IF(D52="Groep S",D51*3.9%,IF(D52="Liantis",D51*3.95%,IF(D52="Multipen",D51*4.2%,IF(D52="Partena",D51*4.25%))))))))</f>
        <v>0</v>
      </c>
      <c r="E53" s="363"/>
      <c r="G53" s="194" t="s">
        <v>322</v>
      </c>
    </row>
    <row r="54" spans="1:7" customFormat="1" ht="14.4" x14ac:dyDescent="0.3">
      <c r="A54" s="358"/>
      <c r="B54" s="384"/>
      <c r="C54" s="196"/>
      <c r="D54" s="385"/>
      <c r="E54" s="363"/>
      <c r="F54" s="185"/>
      <c r="G54" s="194" t="s">
        <v>323</v>
      </c>
    </row>
    <row r="55" spans="1:7" s="181" customFormat="1" x14ac:dyDescent="0.25">
      <c r="A55" s="356" t="s">
        <v>259</v>
      </c>
      <c r="B55" s="369">
        <f>SUM(B56:B61)</f>
        <v>0</v>
      </c>
      <c r="C55" s="342">
        <f>SUM(C56:C61)</f>
        <v>0</v>
      </c>
      <c r="D55" s="370">
        <f>SUM(D56:D61)</f>
        <v>0</v>
      </c>
      <c r="E55" s="363"/>
      <c r="G55" s="194" t="s">
        <v>324</v>
      </c>
    </row>
    <row r="56" spans="1:7" x14ac:dyDescent="0.25">
      <c r="A56" s="358" t="s">
        <v>58</v>
      </c>
      <c r="B56" s="373"/>
      <c r="C56" s="259"/>
      <c r="D56" s="374"/>
      <c r="E56" s="364"/>
      <c r="G56" s="194" t="s">
        <v>325</v>
      </c>
    </row>
    <row r="57" spans="1:7" x14ac:dyDescent="0.25">
      <c r="A57" s="358" t="s">
        <v>59</v>
      </c>
      <c r="B57" s="373"/>
      <c r="C57" s="260"/>
      <c r="D57" s="375"/>
      <c r="E57" s="363"/>
      <c r="G57" s="194" t="s">
        <v>326</v>
      </c>
    </row>
    <row r="58" spans="1:7" x14ac:dyDescent="0.25">
      <c r="A58" s="358" t="s">
        <v>60</v>
      </c>
      <c r="B58" s="373"/>
      <c r="C58" s="260"/>
      <c r="D58" s="375"/>
      <c r="E58" s="363"/>
      <c r="G58" s="194" t="s">
        <v>327</v>
      </c>
    </row>
    <row r="59" spans="1:7" x14ac:dyDescent="0.25">
      <c r="A59" s="358" t="s">
        <v>61</v>
      </c>
      <c r="B59" s="373"/>
      <c r="C59" s="260"/>
      <c r="D59" s="375"/>
      <c r="E59" s="362"/>
      <c r="G59" s="194" t="s">
        <v>328</v>
      </c>
    </row>
    <row r="60" spans="1:7" x14ac:dyDescent="0.25">
      <c r="A60" s="358" t="s">
        <v>62</v>
      </c>
      <c r="B60" s="373"/>
      <c r="C60" s="260"/>
      <c r="D60" s="375"/>
      <c r="E60" s="362"/>
    </row>
    <row r="61" spans="1:7" x14ac:dyDescent="0.25">
      <c r="A61" s="358" t="s">
        <v>63</v>
      </c>
      <c r="B61" s="373"/>
      <c r="C61" s="260"/>
      <c r="D61" s="375"/>
      <c r="E61" s="362"/>
    </row>
    <row r="62" spans="1:7" x14ac:dyDescent="0.25">
      <c r="A62" s="358"/>
      <c r="B62" s="384"/>
      <c r="C62" s="196"/>
      <c r="D62" s="385"/>
      <c r="E62" s="191"/>
    </row>
    <row r="63" spans="1:7" x14ac:dyDescent="0.25">
      <c r="A63" s="356" t="s">
        <v>260</v>
      </c>
      <c r="B63" s="365">
        <f>'I) Investeringen'!F14</f>
        <v>0</v>
      </c>
      <c r="C63" s="341">
        <f>'I) Investeringen'!H28</f>
        <v>0</v>
      </c>
      <c r="D63" s="366">
        <f>C63</f>
        <v>0</v>
      </c>
      <c r="E63" s="191"/>
    </row>
    <row r="64" spans="1:7" x14ac:dyDescent="0.25">
      <c r="A64" s="359"/>
      <c r="B64" s="386"/>
      <c r="C64" s="198"/>
      <c r="D64" s="387"/>
      <c r="E64" s="197"/>
    </row>
    <row r="65" spans="1:5" s="181" customFormat="1" x14ac:dyDescent="0.25">
      <c r="A65" s="356" t="s">
        <v>103</v>
      </c>
      <c r="B65" s="365">
        <f>SUM(B66:B71)</f>
        <v>0</v>
      </c>
      <c r="C65" s="341">
        <f>SUM(C66:C71)</f>
        <v>0</v>
      </c>
      <c r="D65" s="366">
        <f>SUM(D66:D71)</f>
        <v>0</v>
      </c>
      <c r="E65" s="195"/>
    </row>
    <row r="66" spans="1:5" x14ac:dyDescent="0.25">
      <c r="A66" s="358" t="s">
        <v>64</v>
      </c>
      <c r="B66" s="373"/>
      <c r="C66" s="260"/>
      <c r="D66" s="375"/>
      <c r="E66" s="192"/>
    </row>
    <row r="67" spans="1:5" x14ac:dyDescent="0.25">
      <c r="A67" s="358" t="s">
        <v>65</v>
      </c>
      <c r="B67" s="373"/>
      <c r="C67" s="260"/>
      <c r="D67" s="375"/>
      <c r="E67" s="191"/>
    </row>
    <row r="68" spans="1:5" x14ac:dyDescent="0.25">
      <c r="A68" s="358" t="s">
        <v>66</v>
      </c>
      <c r="B68" s="373"/>
      <c r="C68" s="260"/>
      <c r="D68" s="375"/>
      <c r="E68" s="191"/>
    </row>
    <row r="69" spans="1:5" x14ac:dyDescent="0.25">
      <c r="A69" s="358" t="s">
        <v>283</v>
      </c>
      <c r="B69" s="373"/>
      <c r="C69" s="260"/>
      <c r="D69" s="375"/>
      <c r="E69" s="191" t="s">
        <v>362</v>
      </c>
    </row>
    <row r="70" spans="1:5" x14ac:dyDescent="0.25">
      <c r="A70" s="358" t="s">
        <v>300</v>
      </c>
      <c r="B70" s="373"/>
      <c r="C70" s="260"/>
      <c r="D70" s="375"/>
      <c r="E70" s="191"/>
    </row>
    <row r="71" spans="1:5" x14ac:dyDescent="0.25">
      <c r="A71" s="358" t="s">
        <v>304</v>
      </c>
      <c r="B71" s="389"/>
      <c r="C71" s="263"/>
      <c r="D71" s="390"/>
      <c r="E71" s="191"/>
    </row>
    <row r="72" spans="1:5" x14ac:dyDescent="0.25">
      <c r="A72" s="360"/>
      <c r="B72" s="391"/>
      <c r="C72" s="200"/>
      <c r="D72" s="392"/>
      <c r="E72" s="191"/>
    </row>
    <row r="73" spans="1:5" x14ac:dyDescent="0.25">
      <c r="A73" s="356" t="s">
        <v>261</v>
      </c>
      <c r="B73" s="365">
        <f>SUM(B74:B76)</f>
        <v>0</v>
      </c>
      <c r="C73" s="341">
        <f>SUM(C74:C76)</f>
        <v>0</v>
      </c>
      <c r="D73" s="366">
        <f>SUM(D74:D76)</f>
        <v>0</v>
      </c>
      <c r="E73" s="191"/>
    </row>
    <row r="74" spans="1:5" x14ac:dyDescent="0.25">
      <c r="A74" s="358" t="s">
        <v>119</v>
      </c>
      <c r="B74" s="378">
        <f>'II) Financiering'!B21*'II) Financiering'!B23+'II) Financiering'!B29*'II) Financiering'!B31+'II) Financiering'!B36*'II) Financiering'!B38</f>
        <v>0</v>
      </c>
      <c r="C74" s="264">
        <f>B74</f>
        <v>0</v>
      </c>
      <c r="D74" s="388">
        <f>C74</f>
        <v>0</v>
      </c>
      <c r="E74" s="192"/>
    </row>
    <row r="75" spans="1:5" x14ac:dyDescent="0.25">
      <c r="A75" s="358" t="s">
        <v>69</v>
      </c>
      <c r="B75" s="373"/>
      <c r="C75" s="260"/>
      <c r="D75" s="375"/>
      <c r="E75" s="191"/>
    </row>
    <row r="76" spans="1:5" ht="14.4" thickBot="1" x14ac:dyDescent="0.3">
      <c r="A76" s="361" t="s">
        <v>297</v>
      </c>
      <c r="B76" s="393"/>
      <c r="C76" s="394"/>
      <c r="D76" s="395"/>
      <c r="E76" s="191"/>
    </row>
    <row r="77" spans="1:5" ht="14.4" x14ac:dyDescent="0.25">
      <c r="A77" s="473" t="s">
        <v>89</v>
      </c>
      <c r="B77" s="474"/>
      <c r="C77" s="475"/>
      <c r="D77" s="314"/>
      <c r="E77" s="191"/>
    </row>
    <row r="78" spans="1:5" ht="14.4" x14ac:dyDescent="0.25">
      <c r="A78" s="476"/>
      <c r="B78" s="477"/>
      <c r="C78" s="475"/>
      <c r="D78" s="314"/>
      <c r="E78" s="185"/>
    </row>
    <row r="79" spans="1:5" ht="14.4" x14ac:dyDescent="0.25">
      <c r="A79" s="476"/>
      <c r="B79" s="477"/>
      <c r="C79" s="475"/>
      <c r="D79" s="314"/>
      <c r="E79" s="185"/>
    </row>
    <row r="80" spans="1:5" ht="14.4" x14ac:dyDescent="0.25">
      <c r="A80" s="476"/>
      <c r="B80" s="477"/>
      <c r="C80" s="475"/>
      <c r="D80" s="314"/>
      <c r="E80" s="185"/>
    </row>
    <row r="81" spans="1:5" ht="14.4" x14ac:dyDescent="0.25">
      <c r="A81" s="476"/>
      <c r="B81" s="477"/>
      <c r="C81" s="475"/>
      <c r="D81" s="314"/>
      <c r="E81" s="185"/>
    </row>
    <row r="82" spans="1:5" ht="14.4" x14ac:dyDescent="0.25">
      <c r="A82" s="476"/>
      <c r="B82" s="477"/>
      <c r="C82" s="475"/>
      <c r="D82" s="314"/>
      <c r="E82" s="185"/>
    </row>
    <row r="83" spans="1:5" ht="15" thickBot="1" x14ac:dyDescent="0.3">
      <c r="A83" s="478"/>
      <c r="B83" s="479"/>
      <c r="C83" s="480"/>
      <c r="D83" s="314"/>
      <c r="E83" s="185"/>
    </row>
    <row r="84" spans="1:5" x14ac:dyDescent="0.25">
      <c r="B84" s="201"/>
      <c r="E84" s="185"/>
    </row>
    <row r="85" spans="1:5" x14ac:dyDescent="0.25">
      <c r="B85" s="201"/>
    </row>
    <row r="86" spans="1:5" x14ac:dyDescent="0.25">
      <c r="B86" s="201"/>
    </row>
    <row r="87" spans="1:5" x14ac:dyDescent="0.25">
      <c r="B87" s="201"/>
      <c r="C87" s="185"/>
      <c r="D87" s="185"/>
    </row>
    <row r="88" spans="1:5" x14ac:dyDescent="0.25">
      <c r="B88" s="201"/>
      <c r="C88" s="185"/>
      <c r="D88" s="185"/>
      <c r="E88" s="185"/>
    </row>
    <row r="89" spans="1:5" x14ac:dyDescent="0.25">
      <c r="B89" s="201"/>
      <c r="C89" s="185"/>
      <c r="D89" s="185"/>
      <c r="E89" s="185"/>
    </row>
    <row r="90" spans="1:5" x14ac:dyDescent="0.25">
      <c r="B90" s="201"/>
      <c r="C90" s="185"/>
      <c r="D90" s="185"/>
      <c r="E90" s="185"/>
    </row>
    <row r="91" spans="1:5" x14ac:dyDescent="0.25">
      <c r="B91" s="201"/>
      <c r="C91" s="185"/>
      <c r="D91" s="185"/>
      <c r="E91" s="185"/>
    </row>
    <row r="92" spans="1:5" x14ac:dyDescent="0.25">
      <c r="B92" s="201"/>
      <c r="C92" s="185"/>
      <c r="D92" s="185"/>
      <c r="E92" s="185"/>
    </row>
    <row r="93" spans="1:5" x14ac:dyDescent="0.25">
      <c r="B93" s="201"/>
      <c r="C93" s="185"/>
      <c r="D93" s="185"/>
      <c r="E93" s="185"/>
    </row>
    <row r="94" spans="1:5" x14ac:dyDescent="0.25">
      <c r="B94" s="201"/>
      <c r="C94" s="185"/>
      <c r="D94" s="185"/>
      <c r="E94" s="185"/>
    </row>
    <row r="95" spans="1:5" x14ac:dyDescent="0.25">
      <c r="B95" s="201"/>
      <c r="C95" s="185"/>
      <c r="D95" s="185"/>
      <c r="E95" s="185"/>
    </row>
    <row r="96" spans="1:5" x14ac:dyDescent="0.25">
      <c r="B96" s="201"/>
      <c r="C96" s="185"/>
      <c r="D96" s="185"/>
      <c r="E96" s="185"/>
    </row>
    <row r="97" spans="2:5" x14ac:dyDescent="0.25">
      <c r="B97" s="201"/>
      <c r="C97" s="185"/>
      <c r="D97" s="185"/>
      <c r="E97" s="185"/>
    </row>
    <row r="98" spans="2:5" x14ac:dyDescent="0.25">
      <c r="B98" s="201"/>
      <c r="C98" s="185"/>
      <c r="D98" s="185"/>
      <c r="E98" s="185"/>
    </row>
    <row r="99" spans="2:5" x14ac:dyDescent="0.25">
      <c r="B99" s="201"/>
      <c r="C99" s="185"/>
      <c r="D99" s="185"/>
      <c r="E99" s="185"/>
    </row>
    <row r="100" spans="2:5" x14ac:dyDescent="0.25">
      <c r="B100" s="201"/>
      <c r="C100" s="185"/>
      <c r="D100" s="185"/>
      <c r="E100" s="185"/>
    </row>
    <row r="101" spans="2:5" x14ac:dyDescent="0.25">
      <c r="B101" s="201"/>
      <c r="C101" s="185"/>
      <c r="D101" s="185"/>
      <c r="E101" s="185"/>
    </row>
    <row r="102" spans="2:5" x14ac:dyDescent="0.25">
      <c r="B102" s="201"/>
      <c r="C102" s="185"/>
      <c r="D102" s="185"/>
      <c r="E102" s="185"/>
    </row>
    <row r="103" spans="2:5" x14ac:dyDescent="0.25">
      <c r="B103" s="201"/>
      <c r="C103" s="185"/>
      <c r="D103" s="185"/>
      <c r="E103" s="185"/>
    </row>
    <row r="104" spans="2:5" x14ac:dyDescent="0.25">
      <c r="B104" s="201"/>
      <c r="C104" s="185"/>
      <c r="D104" s="185"/>
      <c r="E104" s="185"/>
    </row>
    <row r="105" spans="2:5" x14ac:dyDescent="0.25">
      <c r="B105" s="201"/>
      <c r="C105" s="185"/>
      <c r="D105" s="185"/>
      <c r="E105" s="185"/>
    </row>
    <row r="106" spans="2:5" x14ac:dyDescent="0.25">
      <c r="B106" s="201"/>
      <c r="C106" s="185"/>
      <c r="D106" s="185"/>
      <c r="E106" s="185"/>
    </row>
    <row r="107" spans="2:5" x14ac:dyDescent="0.25">
      <c r="B107" s="201"/>
      <c r="C107" s="185"/>
      <c r="D107" s="185"/>
      <c r="E107" s="185"/>
    </row>
    <row r="108" spans="2:5" x14ac:dyDescent="0.25">
      <c r="B108" s="201"/>
      <c r="C108" s="185"/>
      <c r="D108" s="185"/>
      <c r="E108" s="185"/>
    </row>
    <row r="109" spans="2:5" x14ac:dyDescent="0.25">
      <c r="B109" s="201"/>
      <c r="C109" s="185"/>
      <c r="D109" s="185"/>
      <c r="E109" s="185"/>
    </row>
    <row r="110" spans="2:5" x14ac:dyDescent="0.25">
      <c r="B110" s="201"/>
      <c r="C110" s="185"/>
      <c r="D110" s="185"/>
      <c r="E110" s="185"/>
    </row>
    <row r="111" spans="2:5" x14ac:dyDescent="0.25">
      <c r="B111" s="201"/>
      <c r="C111" s="185"/>
      <c r="D111" s="185"/>
      <c r="E111" s="185"/>
    </row>
    <row r="112" spans="2:5" x14ac:dyDescent="0.25">
      <c r="B112" s="201"/>
      <c r="C112" s="185"/>
      <c r="D112" s="185"/>
      <c r="E112" s="185"/>
    </row>
    <row r="113" spans="2:5" x14ac:dyDescent="0.25">
      <c r="B113" s="201"/>
      <c r="C113" s="185"/>
      <c r="D113" s="185"/>
      <c r="E113" s="185"/>
    </row>
    <row r="114" spans="2:5" x14ac:dyDescent="0.25">
      <c r="B114" s="201"/>
      <c r="C114" s="185"/>
      <c r="D114" s="185"/>
      <c r="E114" s="185"/>
    </row>
    <row r="115" spans="2:5" x14ac:dyDescent="0.25">
      <c r="B115" s="201"/>
      <c r="C115" s="185"/>
      <c r="D115" s="185"/>
      <c r="E115" s="185"/>
    </row>
    <row r="116" spans="2:5" x14ac:dyDescent="0.25">
      <c r="B116" s="201"/>
      <c r="C116" s="185"/>
      <c r="D116" s="185"/>
      <c r="E116" s="185"/>
    </row>
    <row r="117" spans="2:5" x14ac:dyDescent="0.25">
      <c r="B117" s="201"/>
      <c r="C117" s="185"/>
      <c r="D117" s="185"/>
      <c r="E117" s="185"/>
    </row>
    <row r="118" spans="2:5" x14ac:dyDescent="0.25">
      <c r="B118" s="201"/>
      <c r="C118" s="185"/>
      <c r="D118" s="185"/>
      <c r="E118" s="185"/>
    </row>
    <row r="119" spans="2:5" x14ac:dyDescent="0.25">
      <c r="B119" s="201"/>
      <c r="C119" s="185"/>
      <c r="D119" s="185"/>
      <c r="E119" s="185"/>
    </row>
    <row r="120" spans="2:5" x14ac:dyDescent="0.25">
      <c r="B120" s="201"/>
      <c r="C120" s="185"/>
      <c r="D120" s="185"/>
      <c r="E120" s="185"/>
    </row>
    <row r="121" spans="2:5" x14ac:dyDescent="0.25">
      <c r="B121" s="201"/>
      <c r="C121" s="185"/>
      <c r="D121" s="185"/>
      <c r="E121" s="185"/>
    </row>
    <row r="122" spans="2:5" x14ac:dyDescent="0.25">
      <c r="B122" s="201"/>
      <c r="C122" s="185"/>
      <c r="D122" s="185"/>
      <c r="E122" s="185"/>
    </row>
    <row r="123" spans="2:5" x14ac:dyDescent="0.25">
      <c r="B123" s="201"/>
      <c r="C123" s="185"/>
      <c r="D123" s="185"/>
      <c r="E123" s="185"/>
    </row>
    <row r="124" spans="2:5" x14ac:dyDescent="0.25">
      <c r="B124" s="201"/>
      <c r="C124" s="185"/>
      <c r="D124" s="185"/>
      <c r="E124" s="185"/>
    </row>
    <row r="125" spans="2:5" x14ac:dyDescent="0.25">
      <c r="B125" s="201"/>
      <c r="C125" s="185"/>
      <c r="D125" s="185"/>
      <c r="E125" s="185"/>
    </row>
    <row r="126" spans="2:5" x14ac:dyDescent="0.25">
      <c r="B126" s="201"/>
      <c r="C126" s="185"/>
      <c r="D126" s="185"/>
      <c r="E126" s="185"/>
    </row>
    <row r="127" spans="2:5" x14ac:dyDescent="0.25">
      <c r="B127" s="201"/>
      <c r="C127" s="185"/>
      <c r="D127" s="185"/>
      <c r="E127" s="185"/>
    </row>
    <row r="128" spans="2:5" x14ac:dyDescent="0.25">
      <c r="B128" s="201"/>
      <c r="C128" s="185"/>
      <c r="D128" s="185"/>
      <c r="E128" s="185"/>
    </row>
    <row r="129" spans="2:5" x14ac:dyDescent="0.25">
      <c r="B129" s="201"/>
      <c r="C129" s="185"/>
      <c r="D129" s="185"/>
      <c r="E129" s="185"/>
    </row>
    <row r="130" spans="2:5" x14ac:dyDescent="0.25">
      <c r="B130" s="201"/>
      <c r="C130" s="185"/>
      <c r="D130" s="185"/>
      <c r="E130" s="185"/>
    </row>
    <row r="131" spans="2:5" x14ac:dyDescent="0.25">
      <c r="B131" s="201"/>
      <c r="C131" s="185"/>
      <c r="D131" s="185"/>
      <c r="E131" s="185"/>
    </row>
    <row r="132" spans="2:5" x14ac:dyDescent="0.25">
      <c r="B132" s="201"/>
      <c r="C132" s="185"/>
      <c r="D132" s="185"/>
      <c r="E132" s="185"/>
    </row>
    <row r="133" spans="2:5" x14ac:dyDescent="0.25">
      <c r="B133" s="201"/>
      <c r="C133" s="185"/>
      <c r="D133" s="185"/>
      <c r="E133" s="185"/>
    </row>
    <row r="134" spans="2:5" x14ac:dyDescent="0.25">
      <c r="B134" s="201"/>
      <c r="C134" s="185"/>
      <c r="D134" s="185"/>
      <c r="E134" s="185"/>
    </row>
    <row r="135" spans="2:5" x14ac:dyDescent="0.25">
      <c r="B135" s="201"/>
      <c r="C135" s="185"/>
      <c r="D135" s="185"/>
      <c r="E135" s="185"/>
    </row>
    <row r="136" spans="2:5" x14ac:dyDescent="0.25">
      <c r="B136" s="201"/>
      <c r="C136" s="185"/>
      <c r="D136" s="185"/>
      <c r="E136" s="185"/>
    </row>
    <row r="137" spans="2:5" x14ac:dyDescent="0.25">
      <c r="B137" s="201"/>
      <c r="C137" s="185"/>
      <c r="D137" s="185"/>
      <c r="E137" s="185"/>
    </row>
    <row r="138" spans="2:5" x14ac:dyDescent="0.25">
      <c r="B138" s="201"/>
      <c r="C138" s="185"/>
      <c r="D138" s="185"/>
      <c r="E138" s="185"/>
    </row>
    <row r="139" spans="2:5" x14ac:dyDescent="0.25">
      <c r="B139" s="201"/>
      <c r="C139" s="185"/>
      <c r="D139" s="185"/>
      <c r="E139" s="185"/>
    </row>
    <row r="140" spans="2:5" x14ac:dyDescent="0.25">
      <c r="B140" s="201"/>
      <c r="C140" s="185"/>
      <c r="D140" s="185"/>
      <c r="E140" s="185"/>
    </row>
    <row r="141" spans="2:5" x14ac:dyDescent="0.25">
      <c r="B141" s="201"/>
      <c r="C141" s="185"/>
      <c r="D141" s="185"/>
      <c r="E141" s="185"/>
    </row>
    <row r="142" spans="2:5" x14ac:dyDescent="0.25">
      <c r="B142" s="201"/>
      <c r="C142" s="185"/>
      <c r="D142" s="185"/>
      <c r="E142" s="185"/>
    </row>
    <row r="143" spans="2:5" x14ac:dyDescent="0.25">
      <c r="B143" s="201"/>
      <c r="C143" s="185"/>
      <c r="D143" s="185"/>
      <c r="E143" s="185"/>
    </row>
    <row r="144" spans="2:5" x14ac:dyDescent="0.25">
      <c r="B144" s="201"/>
      <c r="C144" s="185"/>
      <c r="D144" s="185"/>
      <c r="E144" s="185"/>
    </row>
    <row r="145" spans="2:5" x14ac:dyDescent="0.25">
      <c r="B145" s="201"/>
      <c r="C145" s="185"/>
      <c r="D145" s="185"/>
      <c r="E145" s="185"/>
    </row>
    <row r="146" spans="2:5" x14ac:dyDescent="0.25">
      <c r="B146" s="201"/>
      <c r="C146" s="185"/>
      <c r="D146" s="185"/>
      <c r="E146" s="185"/>
    </row>
    <row r="147" spans="2:5" x14ac:dyDescent="0.25">
      <c r="B147" s="201"/>
      <c r="C147" s="185"/>
      <c r="D147" s="185"/>
      <c r="E147" s="185"/>
    </row>
    <row r="148" spans="2:5" x14ac:dyDescent="0.25">
      <c r="B148" s="201"/>
      <c r="C148" s="185"/>
      <c r="D148" s="185"/>
      <c r="E148" s="185"/>
    </row>
    <row r="149" spans="2:5" x14ac:dyDescent="0.25">
      <c r="B149" s="201"/>
      <c r="C149" s="185"/>
      <c r="D149" s="185"/>
      <c r="E149" s="185"/>
    </row>
    <row r="150" spans="2:5" x14ac:dyDescent="0.25">
      <c r="B150" s="201"/>
      <c r="C150" s="185"/>
      <c r="D150" s="185"/>
      <c r="E150" s="185"/>
    </row>
    <row r="151" spans="2:5" x14ac:dyDescent="0.25">
      <c r="B151" s="201"/>
      <c r="C151" s="185"/>
      <c r="D151" s="185"/>
      <c r="E151" s="185"/>
    </row>
    <row r="152" spans="2:5" x14ac:dyDescent="0.25">
      <c r="B152" s="201"/>
      <c r="C152" s="185"/>
      <c r="D152" s="185"/>
      <c r="E152" s="185"/>
    </row>
    <row r="153" spans="2:5" x14ac:dyDescent="0.25">
      <c r="B153" s="201"/>
      <c r="C153" s="185"/>
      <c r="D153" s="185"/>
      <c r="E153" s="185"/>
    </row>
    <row r="154" spans="2:5" x14ac:dyDescent="0.25">
      <c r="B154" s="201"/>
      <c r="C154" s="185"/>
      <c r="D154" s="185"/>
      <c r="E154" s="185"/>
    </row>
    <row r="155" spans="2:5" x14ac:dyDescent="0.25">
      <c r="B155" s="201"/>
      <c r="C155" s="185"/>
      <c r="D155" s="185"/>
      <c r="E155" s="185"/>
    </row>
    <row r="156" spans="2:5" x14ac:dyDescent="0.25">
      <c r="B156" s="201"/>
      <c r="C156" s="185"/>
      <c r="D156" s="185"/>
      <c r="E156" s="185"/>
    </row>
    <row r="157" spans="2:5" x14ac:dyDescent="0.25">
      <c r="B157" s="201"/>
      <c r="C157" s="185"/>
      <c r="D157" s="185"/>
      <c r="E157" s="185"/>
    </row>
    <row r="158" spans="2:5" x14ac:dyDescent="0.25">
      <c r="B158" s="201"/>
      <c r="C158" s="185"/>
      <c r="D158" s="185"/>
      <c r="E158" s="185"/>
    </row>
    <row r="159" spans="2:5" x14ac:dyDescent="0.25">
      <c r="B159" s="201"/>
      <c r="C159" s="185"/>
      <c r="D159" s="185"/>
      <c r="E159" s="185"/>
    </row>
    <row r="160" spans="2:5" x14ac:dyDescent="0.25">
      <c r="B160" s="201"/>
      <c r="C160" s="185"/>
      <c r="D160" s="185"/>
      <c r="E160" s="185"/>
    </row>
    <row r="161" spans="2:12" x14ac:dyDescent="0.25">
      <c r="B161" s="201"/>
      <c r="C161" s="185"/>
      <c r="D161" s="185"/>
      <c r="E161" s="185"/>
    </row>
    <row r="162" spans="2:12" x14ac:dyDescent="0.25">
      <c r="B162" s="201"/>
      <c r="C162" s="185"/>
      <c r="D162" s="185"/>
      <c r="E162" s="185"/>
    </row>
    <row r="163" spans="2:12" x14ac:dyDescent="0.25">
      <c r="B163" s="201"/>
      <c r="C163" s="185"/>
      <c r="D163" s="185"/>
      <c r="E163" s="185"/>
    </row>
    <row r="164" spans="2:12" x14ac:dyDescent="0.25">
      <c r="B164" s="201"/>
      <c r="C164" s="185"/>
      <c r="D164" s="185"/>
      <c r="E164" s="185"/>
    </row>
    <row r="165" spans="2:12" x14ac:dyDescent="0.25">
      <c r="B165" s="201"/>
      <c r="C165" s="185"/>
      <c r="D165" s="185"/>
      <c r="E165" s="185"/>
    </row>
    <row r="166" spans="2:12" x14ac:dyDescent="0.25">
      <c r="B166" s="201"/>
      <c r="C166" s="185"/>
      <c r="D166" s="185"/>
      <c r="E166" s="185"/>
    </row>
    <row r="167" spans="2:12" x14ac:dyDescent="0.25">
      <c r="B167" s="201"/>
      <c r="E167" s="185"/>
    </row>
    <row r="168" spans="2:12" x14ac:dyDescent="0.25">
      <c r="B168" s="201"/>
    </row>
    <row r="169" spans="2:12" x14ac:dyDescent="0.25">
      <c r="B169" s="201"/>
    </row>
    <row r="170" spans="2:12" x14ac:dyDescent="0.25">
      <c r="B170" s="201"/>
      <c r="L170" s="185" t="s">
        <v>0</v>
      </c>
    </row>
    <row r="171" spans="2:12" x14ac:dyDescent="0.25">
      <c r="B171" s="201"/>
    </row>
    <row r="172" spans="2:12" x14ac:dyDescent="0.25">
      <c r="B172" s="201"/>
    </row>
    <row r="173" spans="2:12" x14ac:dyDescent="0.25">
      <c r="B173" s="201"/>
    </row>
    <row r="174" spans="2:12" x14ac:dyDescent="0.25">
      <c r="B174" s="201"/>
    </row>
    <row r="175" spans="2:12" x14ac:dyDescent="0.25">
      <c r="B175" s="201"/>
    </row>
    <row r="176" spans="2:12" x14ac:dyDescent="0.25">
      <c r="B176" s="201"/>
    </row>
    <row r="177" spans="2:5" x14ac:dyDescent="0.25">
      <c r="B177" s="201"/>
    </row>
    <row r="178" spans="2:5" x14ac:dyDescent="0.25">
      <c r="B178" s="201"/>
    </row>
    <row r="179" spans="2:5" x14ac:dyDescent="0.25">
      <c r="B179" s="201"/>
    </row>
    <row r="180" spans="2:5" x14ac:dyDescent="0.25">
      <c r="B180" s="201"/>
    </row>
    <row r="181" spans="2:5" x14ac:dyDescent="0.25">
      <c r="B181" s="201"/>
    </row>
    <row r="182" spans="2:5" x14ac:dyDescent="0.25">
      <c r="B182" s="201"/>
    </row>
    <row r="183" spans="2:5" x14ac:dyDescent="0.25">
      <c r="B183" s="201"/>
      <c r="C183" s="185"/>
      <c r="D183" s="185"/>
    </row>
    <row r="184" spans="2:5" x14ac:dyDescent="0.25">
      <c r="B184" s="201"/>
      <c r="C184" s="185"/>
      <c r="D184" s="185"/>
      <c r="E184" s="185"/>
    </row>
    <row r="185" spans="2:5" x14ac:dyDescent="0.25">
      <c r="B185" s="201"/>
      <c r="C185" s="185"/>
      <c r="D185" s="185"/>
      <c r="E185" s="185"/>
    </row>
    <row r="186" spans="2:5" x14ac:dyDescent="0.25">
      <c r="B186" s="201"/>
      <c r="C186" s="185"/>
      <c r="D186" s="185"/>
      <c r="E186" s="185"/>
    </row>
    <row r="187" spans="2:5" x14ac:dyDescent="0.25">
      <c r="B187" s="201"/>
      <c r="C187" s="185"/>
      <c r="D187" s="185"/>
      <c r="E187" s="185"/>
    </row>
    <row r="188" spans="2:5" x14ac:dyDescent="0.25">
      <c r="B188" s="201"/>
      <c r="C188" s="185"/>
      <c r="D188" s="185"/>
      <c r="E188" s="185"/>
    </row>
    <row r="189" spans="2:5" x14ac:dyDescent="0.25">
      <c r="B189" s="201"/>
      <c r="C189" s="185"/>
      <c r="D189" s="185"/>
      <c r="E189" s="185"/>
    </row>
    <row r="190" spans="2:5" x14ac:dyDescent="0.25">
      <c r="B190" s="201"/>
      <c r="C190" s="185"/>
      <c r="D190" s="185"/>
      <c r="E190" s="185"/>
    </row>
    <row r="191" spans="2:5" x14ac:dyDescent="0.25">
      <c r="B191" s="201"/>
      <c r="C191" s="185"/>
      <c r="D191" s="185"/>
      <c r="E191" s="185"/>
    </row>
    <row r="192" spans="2:5" x14ac:dyDescent="0.25">
      <c r="B192" s="201"/>
      <c r="C192" s="185"/>
      <c r="D192" s="185"/>
      <c r="E192" s="185"/>
    </row>
    <row r="193" spans="2:5" x14ac:dyDescent="0.25">
      <c r="B193" s="201"/>
      <c r="C193" s="185"/>
      <c r="D193" s="185"/>
      <c r="E193" s="185"/>
    </row>
    <row r="194" spans="2:5" x14ac:dyDescent="0.25">
      <c r="B194" s="201"/>
      <c r="C194" s="185"/>
      <c r="D194" s="185"/>
      <c r="E194" s="185"/>
    </row>
    <row r="195" spans="2:5" x14ac:dyDescent="0.25">
      <c r="B195" s="201"/>
      <c r="C195" s="185"/>
      <c r="D195" s="185"/>
      <c r="E195" s="185"/>
    </row>
    <row r="196" spans="2:5" x14ac:dyDescent="0.25">
      <c r="B196" s="201"/>
      <c r="C196" s="185"/>
      <c r="D196" s="185"/>
      <c r="E196" s="185"/>
    </row>
    <row r="197" spans="2:5" x14ac:dyDescent="0.25">
      <c r="B197" s="201"/>
      <c r="C197" s="185"/>
      <c r="D197" s="185"/>
      <c r="E197" s="185"/>
    </row>
    <row r="198" spans="2:5" x14ac:dyDescent="0.25">
      <c r="B198" s="201"/>
      <c r="C198" s="185"/>
      <c r="D198" s="185"/>
      <c r="E198" s="185"/>
    </row>
    <row r="199" spans="2:5" x14ac:dyDescent="0.25">
      <c r="B199" s="201"/>
      <c r="C199" s="185"/>
      <c r="D199" s="185"/>
      <c r="E199" s="185"/>
    </row>
    <row r="200" spans="2:5" x14ac:dyDescent="0.25">
      <c r="B200" s="201"/>
      <c r="C200" s="185"/>
      <c r="D200" s="185"/>
      <c r="E200" s="185"/>
    </row>
    <row r="201" spans="2:5" x14ac:dyDescent="0.25">
      <c r="B201" s="201"/>
      <c r="C201" s="185"/>
      <c r="D201" s="185"/>
      <c r="E201" s="185"/>
    </row>
    <row r="202" spans="2:5" x14ac:dyDescent="0.25">
      <c r="B202" s="201"/>
      <c r="C202" s="185"/>
      <c r="D202" s="185"/>
      <c r="E202" s="185"/>
    </row>
    <row r="203" spans="2:5" x14ac:dyDescent="0.25">
      <c r="B203" s="201"/>
      <c r="C203" s="185"/>
      <c r="D203" s="185"/>
      <c r="E203" s="185"/>
    </row>
    <row r="204" spans="2:5" x14ac:dyDescent="0.25">
      <c r="B204" s="201"/>
      <c r="C204" s="185"/>
      <c r="D204" s="185"/>
      <c r="E204" s="185"/>
    </row>
    <row r="205" spans="2:5" x14ac:dyDescent="0.25">
      <c r="B205" s="201"/>
      <c r="C205" s="185"/>
      <c r="D205" s="185"/>
      <c r="E205" s="185"/>
    </row>
    <row r="206" spans="2:5" x14ac:dyDescent="0.25">
      <c r="B206" s="201"/>
      <c r="C206" s="185"/>
      <c r="D206" s="185"/>
      <c r="E206" s="185"/>
    </row>
    <row r="207" spans="2:5" x14ac:dyDescent="0.25">
      <c r="B207" s="201"/>
      <c r="C207" s="185"/>
      <c r="D207" s="185"/>
      <c r="E207" s="185"/>
    </row>
    <row r="208" spans="2:5" x14ac:dyDescent="0.25">
      <c r="B208" s="201"/>
      <c r="C208" s="185"/>
      <c r="D208" s="185"/>
      <c r="E208" s="185"/>
    </row>
    <row r="209" spans="2:5" x14ac:dyDescent="0.25">
      <c r="B209" s="201"/>
      <c r="C209" s="185"/>
      <c r="D209" s="185"/>
      <c r="E209" s="185"/>
    </row>
    <row r="210" spans="2:5" x14ac:dyDescent="0.25">
      <c r="B210" s="201"/>
      <c r="C210" s="185"/>
      <c r="D210" s="185"/>
      <c r="E210" s="185"/>
    </row>
    <row r="211" spans="2:5" x14ac:dyDescent="0.25">
      <c r="B211" s="201"/>
      <c r="C211" s="185"/>
      <c r="D211" s="185"/>
      <c r="E211" s="185"/>
    </row>
    <row r="212" spans="2:5" x14ac:dyDescent="0.25">
      <c r="B212" s="201"/>
      <c r="C212" s="185"/>
      <c r="D212" s="185"/>
      <c r="E212" s="185"/>
    </row>
    <row r="213" spans="2:5" x14ac:dyDescent="0.25">
      <c r="B213" s="201"/>
      <c r="C213" s="185"/>
      <c r="D213" s="185"/>
      <c r="E213" s="185"/>
    </row>
    <row r="214" spans="2:5" x14ac:dyDescent="0.25">
      <c r="B214" s="201"/>
      <c r="C214" s="185"/>
      <c r="D214" s="185"/>
      <c r="E214" s="185"/>
    </row>
    <row r="215" spans="2:5" x14ac:dyDescent="0.25">
      <c r="B215" s="201"/>
      <c r="C215" s="185"/>
      <c r="D215" s="185"/>
      <c r="E215" s="185"/>
    </row>
    <row r="216" spans="2:5" x14ac:dyDescent="0.25">
      <c r="B216" s="201"/>
      <c r="C216" s="185"/>
      <c r="D216" s="185"/>
      <c r="E216" s="185"/>
    </row>
    <row r="217" spans="2:5" x14ac:dyDescent="0.25">
      <c r="B217" s="201"/>
      <c r="C217" s="185"/>
      <c r="D217" s="185"/>
      <c r="E217" s="185"/>
    </row>
    <row r="218" spans="2:5" x14ac:dyDescent="0.25">
      <c r="B218" s="201"/>
      <c r="C218" s="185"/>
      <c r="D218" s="185"/>
      <c r="E218" s="185"/>
    </row>
    <row r="219" spans="2:5" x14ac:dyDescent="0.25">
      <c r="B219" s="201"/>
      <c r="C219" s="185"/>
      <c r="D219" s="185"/>
      <c r="E219" s="185"/>
    </row>
    <row r="220" spans="2:5" x14ac:dyDescent="0.25">
      <c r="B220" s="201"/>
      <c r="C220" s="185"/>
      <c r="D220" s="185"/>
      <c r="E220" s="185"/>
    </row>
    <row r="221" spans="2:5" x14ac:dyDescent="0.25">
      <c r="B221" s="201"/>
      <c r="C221" s="185"/>
      <c r="D221" s="185"/>
      <c r="E221" s="185"/>
    </row>
    <row r="222" spans="2:5" x14ac:dyDescent="0.25">
      <c r="B222" s="201"/>
      <c r="C222" s="185"/>
      <c r="D222" s="185"/>
      <c r="E222" s="185"/>
    </row>
    <row r="223" spans="2:5" x14ac:dyDescent="0.25">
      <c r="B223" s="201"/>
      <c r="C223" s="185"/>
      <c r="D223" s="185"/>
      <c r="E223" s="185"/>
    </row>
    <row r="224" spans="2:5" x14ac:dyDescent="0.25">
      <c r="B224" s="201"/>
      <c r="C224" s="185"/>
      <c r="D224" s="185"/>
      <c r="E224" s="185"/>
    </row>
    <row r="225" spans="2:5" x14ac:dyDescent="0.25">
      <c r="B225" s="201"/>
      <c r="C225" s="185"/>
      <c r="D225" s="185"/>
      <c r="E225" s="185"/>
    </row>
    <row r="226" spans="2:5" x14ac:dyDescent="0.25">
      <c r="B226" s="201"/>
      <c r="C226" s="185"/>
      <c r="D226" s="185"/>
      <c r="E226" s="185"/>
    </row>
    <row r="227" spans="2:5" x14ac:dyDescent="0.25">
      <c r="B227" s="201"/>
      <c r="C227" s="185"/>
      <c r="D227" s="185"/>
      <c r="E227" s="185"/>
    </row>
    <row r="228" spans="2:5" x14ac:dyDescent="0.25">
      <c r="B228" s="201"/>
      <c r="C228" s="185"/>
      <c r="D228" s="185"/>
      <c r="E228" s="185"/>
    </row>
    <row r="229" spans="2:5" x14ac:dyDescent="0.25">
      <c r="B229" s="201"/>
      <c r="C229" s="185"/>
      <c r="D229" s="185"/>
      <c r="E229" s="185"/>
    </row>
    <row r="230" spans="2:5" x14ac:dyDescent="0.25">
      <c r="B230" s="201"/>
      <c r="C230" s="185"/>
      <c r="D230" s="185"/>
      <c r="E230" s="185"/>
    </row>
    <row r="231" spans="2:5" x14ac:dyDescent="0.25">
      <c r="B231" s="201"/>
      <c r="C231" s="185"/>
      <c r="D231" s="185"/>
      <c r="E231" s="185"/>
    </row>
    <row r="232" spans="2:5" x14ac:dyDescent="0.25">
      <c r="B232" s="201"/>
      <c r="C232" s="185"/>
      <c r="D232" s="185"/>
      <c r="E232" s="185"/>
    </row>
    <row r="233" spans="2:5" x14ac:dyDescent="0.25">
      <c r="B233" s="201"/>
      <c r="C233" s="185"/>
      <c r="D233" s="185"/>
      <c r="E233" s="185"/>
    </row>
    <row r="234" spans="2:5" x14ac:dyDescent="0.25">
      <c r="B234" s="201"/>
      <c r="C234" s="185"/>
      <c r="D234" s="185"/>
      <c r="E234" s="185"/>
    </row>
    <row r="235" spans="2:5" x14ac:dyDescent="0.25">
      <c r="B235" s="201"/>
      <c r="C235" s="185"/>
      <c r="D235" s="185"/>
      <c r="E235" s="185"/>
    </row>
    <row r="236" spans="2:5" x14ac:dyDescent="0.25">
      <c r="B236" s="201"/>
      <c r="C236" s="185"/>
      <c r="D236" s="185"/>
      <c r="E236" s="185"/>
    </row>
    <row r="237" spans="2:5" x14ac:dyDescent="0.25">
      <c r="B237" s="201"/>
      <c r="C237" s="185"/>
      <c r="D237" s="185"/>
      <c r="E237" s="185"/>
    </row>
    <row r="238" spans="2:5" x14ac:dyDescent="0.25">
      <c r="B238" s="201"/>
      <c r="C238" s="185"/>
      <c r="D238" s="185"/>
      <c r="E238" s="185"/>
    </row>
    <row r="239" spans="2:5" x14ac:dyDescent="0.25">
      <c r="B239" s="201"/>
      <c r="C239" s="185"/>
      <c r="D239" s="185"/>
      <c r="E239" s="185"/>
    </row>
    <row r="240" spans="2:5" x14ac:dyDescent="0.25">
      <c r="B240" s="201"/>
      <c r="C240" s="185"/>
      <c r="D240" s="185"/>
      <c r="E240" s="185"/>
    </row>
    <row r="241" spans="2:5" x14ac:dyDescent="0.25">
      <c r="B241" s="201"/>
      <c r="C241" s="185"/>
      <c r="D241" s="185"/>
      <c r="E241" s="185"/>
    </row>
    <row r="242" spans="2:5" x14ac:dyDescent="0.25">
      <c r="B242" s="201"/>
      <c r="C242" s="185"/>
      <c r="D242" s="185"/>
      <c r="E242" s="185"/>
    </row>
    <row r="243" spans="2:5" x14ac:dyDescent="0.25">
      <c r="B243" s="201"/>
      <c r="C243" s="185"/>
      <c r="D243" s="185"/>
      <c r="E243" s="185"/>
    </row>
    <row r="244" spans="2:5" x14ac:dyDescent="0.25">
      <c r="B244" s="201"/>
      <c r="C244" s="185"/>
      <c r="D244" s="185"/>
      <c r="E244" s="185"/>
    </row>
    <row r="245" spans="2:5" x14ac:dyDescent="0.25">
      <c r="B245" s="201"/>
      <c r="C245" s="185"/>
      <c r="D245" s="185"/>
      <c r="E245" s="185"/>
    </row>
    <row r="246" spans="2:5" x14ac:dyDescent="0.25">
      <c r="B246" s="201"/>
      <c r="C246" s="185"/>
      <c r="D246" s="185"/>
      <c r="E246" s="185"/>
    </row>
    <row r="247" spans="2:5" x14ac:dyDescent="0.25">
      <c r="B247" s="201"/>
      <c r="C247" s="185"/>
      <c r="D247" s="185"/>
      <c r="E247" s="185"/>
    </row>
    <row r="248" spans="2:5" x14ac:dyDescent="0.25">
      <c r="B248" s="201"/>
      <c r="C248" s="185"/>
      <c r="D248" s="185"/>
      <c r="E248" s="185"/>
    </row>
    <row r="249" spans="2:5" x14ac:dyDescent="0.25">
      <c r="B249" s="201"/>
      <c r="C249" s="185"/>
      <c r="D249" s="185"/>
      <c r="E249" s="185"/>
    </row>
    <row r="250" spans="2:5" x14ac:dyDescent="0.25">
      <c r="B250" s="201"/>
      <c r="C250" s="185"/>
      <c r="D250" s="185"/>
      <c r="E250" s="185"/>
    </row>
    <row r="251" spans="2:5" x14ac:dyDescent="0.25">
      <c r="B251" s="201"/>
      <c r="C251" s="185"/>
      <c r="D251" s="185"/>
      <c r="E251" s="185"/>
    </row>
    <row r="252" spans="2:5" x14ac:dyDescent="0.25">
      <c r="B252" s="201"/>
      <c r="C252" s="185"/>
      <c r="D252" s="185"/>
      <c r="E252" s="185"/>
    </row>
    <row r="253" spans="2:5" x14ac:dyDescent="0.25">
      <c r="B253" s="201"/>
      <c r="C253" s="185"/>
      <c r="D253" s="185"/>
      <c r="E253" s="185"/>
    </row>
    <row r="254" spans="2:5" x14ac:dyDescent="0.25">
      <c r="B254" s="201"/>
      <c r="C254" s="185"/>
      <c r="D254" s="185"/>
      <c r="E254" s="185"/>
    </row>
    <row r="255" spans="2:5" x14ac:dyDescent="0.25">
      <c r="B255" s="201"/>
      <c r="C255" s="185"/>
      <c r="D255" s="185"/>
      <c r="E255" s="185"/>
    </row>
    <row r="256" spans="2:5" x14ac:dyDescent="0.25">
      <c r="B256" s="201"/>
      <c r="C256" s="185"/>
      <c r="D256" s="185"/>
      <c r="E256" s="185"/>
    </row>
    <row r="257" spans="2:5" x14ac:dyDescent="0.25">
      <c r="B257" s="201"/>
      <c r="C257" s="185"/>
      <c r="D257" s="185"/>
      <c r="E257" s="185"/>
    </row>
    <row r="258" spans="2:5" x14ac:dyDescent="0.25">
      <c r="B258" s="201"/>
      <c r="C258" s="185"/>
      <c r="D258" s="185"/>
      <c r="E258" s="185"/>
    </row>
    <row r="259" spans="2:5" x14ac:dyDescent="0.25">
      <c r="B259" s="201"/>
      <c r="C259" s="185"/>
      <c r="D259" s="185"/>
      <c r="E259" s="185"/>
    </row>
    <row r="260" spans="2:5" x14ac:dyDescent="0.25">
      <c r="B260" s="201"/>
      <c r="C260" s="185"/>
      <c r="D260" s="185"/>
      <c r="E260" s="185"/>
    </row>
    <row r="261" spans="2:5" x14ac:dyDescent="0.25">
      <c r="B261" s="201"/>
      <c r="C261" s="185"/>
      <c r="D261" s="185"/>
      <c r="E261" s="185"/>
    </row>
    <row r="262" spans="2:5" x14ac:dyDescent="0.25">
      <c r="B262" s="201"/>
      <c r="C262" s="185"/>
      <c r="D262" s="185"/>
      <c r="E262" s="185"/>
    </row>
    <row r="263" spans="2:5" x14ac:dyDescent="0.25">
      <c r="B263" s="201"/>
      <c r="C263" s="185"/>
      <c r="D263" s="185"/>
      <c r="E263" s="185"/>
    </row>
    <row r="264" spans="2:5" x14ac:dyDescent="0.25">
      <c r="B264" s="201"/>
      <c r="C264" s="185"/>
      <c r="D264" s="185"/>
      <c r="E264" s="185"/>
    </row>
    <row r="265" spans="2:5" x14ac:dyDescent="0.25">
      <c r="B265" s="201"/>
      <c r="C265" s="185"/>
      <c r="D265" s="185"/>
      <c r="E265" s="185"/>
    </row>
    <row r="266" spans="2:5" x14ac:dyDescent="0.25">
      <c r="B266" s="201"/>
      <c r="C266" s="185"/>
      <c r="D266" s="185"/>
      <c r="E266" s="185"/>
    </row>
    <row r="267" spans="2:5" x14ac:dyDescent="0.25">
      <c r="B267" s="201"/>
      <c r="C267" s="185"/>
      <c r="D267" s="185"/>
      <c r="E267" s="185"/>
    </row>
    <row r="268" spans="2:5" x14ac:dyDescent="0.25">
      <c r="B268" s="201"/>
      <c r="C268" s="185"/>
      <c r="D268" s="185"/>
      <c r="E268" s="185"/>
    </row>
    <row r="269" spans="2:5" x14ac:dyDescent="0.25">
      <c r="B269" s="201"/>
      <c r="C269" s="185"/>
      <c r="D269" s="185"/>
      <c r="E269" s="185"/>
    </row>
    <row r="270" spans="2:5" x14ac:dyDescent="0.25">
      <c r="B270" s="201"/>
      <c r="C270" s="185"/>
      <c r="D270" s="185"/>
      <c r="E270" s="185"/>
    </row>
    <row r="271" spans="2:5" x14ac:dyDescent="0.25">
      <c r="B271" s="201"/>
      <c r="C271" s="185"/>
      <c r="D271" s="185"/>
      <c r="E271" s="185"/>
    </row>
    <row r="272" spans="2:5" x14ac:dyDescent="0.25">
      <c r="B272" s="201"/>
      <c r="C272" s="185"/>
      <c r="D272" s="185"/>
      <c r="E272" s="185"/>
    </row>
    <row r="273" spans="2:5" x14ac:dyDescent="0.25">
      <c r="B273" s="201"/>
      <c r="C273" s="185"/>
      <c r="D273" s="185"/>
      <c r="E273" s="185"/>
    </row>
    <row r="274" spans="2:5" x14ac:dyDescent="0.25">
      <c r="B274" s="201"/>
      <c r="C274" s="185"/>
      <c r="D274" s="185"/>
      <c r="E274" s="185"/>
    </row>
    <row r="275" spans="2:5" x14ac:dyDescent="0.25">
      <c r="B275" s="201"/>
      <c r="C275" s="185"/>
      <c r="D275" s="185"/>
      <c r="E275" s="185"/>
    </row>
    <row r="276" spans="2:5" x14ac:dyDescent="0.25">
      <c r="B276" s="201"/>
      <c r="C276" s="185"/>
      <c r="D276" s="185"/>
      <c r="E276" s="185"/>
    </row>
    <row r="277" spans="2:5" x14ac:dyDescent="0.25">
      <c r="B277" s="201"/>
      <c r="C277" s="185"/>
      <c r="D277" s="185"/>
      <c r="E277" s="185"/>
    </row>
    <row r="278" spans="2:5" x14ac:dyDescent="0.25">
      <c r="B278" s="201"/>
      <c r="C278" s="185"/>
      <c r="D278" s="185"/>
      <c r="E278" s="185"/>
    </row>
    <row r="279" spans="2:5" x14ac:dyDescent="0.25">
      <c r="B279" s="201"/>
      <c r="C279" s="185"/>
      <c r="D279" s="185"/>
      <c r="E279" s="185"/>
    </row>
    <row r="280" spans="2:5" x14ac:dyDescent="0.25">
      <c r="B280" s="201"/>
      <c r="C280" s="185"/>
      <c r="D280" s="185"/>
      <c r="E280" s="185"/>
    </row>
    <row r="281" spans="2:5" x14ac:dyDescent="0.25">
      <c r="B281" s="201"/>
      <c r="C281" s="185"/>
      <c r="D281" s="185"/>
      <c r="E281" s="185"/>
    </row>
    <row r="282" spans="2:5" x14ac:dyDescent="0.25">
      <c r="B282" s="201"/>
      <c r="C282" s="185"/>
      <c r="D282" s="185"/>
      <c r="E282" s="185"/>
    </row>
    <row r="283" spans="2:5" x14ac:dyDescent="0.25">
      <c r="B283" s="201"/>
      <c r="C283" s="185"/>
      <c r="D283" s="185"/>
      <c r="E283" s="185"/>
    </row>
    <row r="284" spans="2:5" x14ac:dyDescent="0.25">
      <c r="B284" s="201"/>
      <c r="C284" s="185"/>
      <c r="D284" s="185"/>
      <c r="E284" s="185"/>
    </row>
    <row r="285" spans="2:5" x14ac:dyDescent="0.25">
      <c r="B285" s="201"/>
      <c r="C285" s="185"/>
      <c r="D285" s="185"/>
      <c r="E285" s="185"/>
    </row>
    <row r="286" spans="2:5" x14ac:dyDescent="0.25">
      <c r="B286" s="201"/>
      <c r="C286" s="185"/>
      <c r="D286" s="185"/>
      <c r="E286" s="185"/>
    </row>
    <row r="287" spans="2:5" x14ac:dyDescent="0.25">
      <c r="B287" s="201"/>
      <c r="C287" s="185"/>
      <c r="D287" s="185"/>
      <c r="E287" s="185"/>
    </row>
    <row r="288" spans="2:5" x14ac:dyDescent="0.25">
      <c r="B288" s="201"/>
      <c r="C288" s="185"/>
      <c r="D288" s="185"/>
      <c r="E288" s="185"/>
    </row>
    <row r="289" spans="2:5" x14ac:dyDescent="0.25">
      <c r="B289" s="201"/>
      <c r="C289" s="185"/>
      <c r="D289" s="185"/>
      <c r="E289" s="185"/>
    </row>
    <row r="290" spans="2:5" x14ac:dyDescent="0.25">
      <c r="B290" s="201"/>
      <c r="C290" s="185"/>
      <c r="D290" s="185"/>
      <c r="E290" s="185"/>
    </row>
    <row r="291" spans="2:5" x14ac:dyDescent="0.25">
      <c r="B291" s="201"/>
      <c r="C291" s="185"/>
      <c r="D291" s="185"/>
      <c r="E291" s="185"/>
    </row>
    <row r="292" spans="2:5" x14ac:dyDescent="0.25">
      <c r="B292" s="201"/>
      <c r="C292" s="185"/>
      <c r="D292" s="185"/>
      <c r="E292" s="185"/>
    </row>
    <row r="293" spans="2:5" x14ac:dyDescent="0.25">
      <c r="B293" s="201"/>
      <c r="C293" s="185"/>
      <c r="D293" s="185"/>
      <c r="E293" s="185"/>
    </row>
    <row r="294" spans="2:5" x14ac:dyDescent="0.25">
      <c r="B294" s="201"/>
      <c r="C294" s="185"/>
      <c r="D294" s="185"/>
      <c r="E294" s="185"/>
    </row>
    <row r="295" spans="2:5" x14ac:dyDescent="0.25">
      <c r="B295" s="201"/>
      <c r="C295" s="185"/>
      <c r="D295" s="185"/>
      <c r="E295" s="185"/>
    </row>
    <row r="296" spans="2:5" x14ac:dyDescent="0.25">
      <c r="B296" s="201"/>
      <c r="C296" s="185"/>
      <c r="D296" s="185"/>
      <c r="E296" s="185"/>
    </row>
    <row r="297" spans="2:5" x14ac:dyDescent="0.25">
      <c r="B297" s="201"/>
      <c r="C297" s="185"/>
      <c r="D297" s="185"/>
      <c r="E297" s="185"/>
    </row>
    <row r="298" spans="2:5" x14ac:dyDescent="0.25">
      <c r="B298" s="201"/>
      <c r="C298" s="185"/>
      <c r="D298" s="185"/>
      <c r="E298" s="185"/>
    </row>
    <row r="299" spans="2:5" x14ac:dyDescent="0.25">
      <c r="B299" s="201"/>
      <c r="C299" s="185"/>
      <c r="D299" s="185"/>
      <c r="E299" s="185"/>
    </row>
    <row r="300" spans="2:5" x14ac:dyDescent="0.25">
      <c r="B300" s="201"/>
      <c r="C300" s="185"/>
      <c r="D300" s="185"/>
      <c r="E300" s="185"/>
    </row>
    <row r="301" spans="2:5" x14ac:dyDescent="0.25">
      <c r="B301" s="201"/>
      <c r="C301" s="185"/>
      <c r="D301" s="185"/>
      <c r="E301" s="185"/>
    </row>
    <row r="302" spans="2:5" x14ac:dyDescent="0.25">
      <c r="B302" s="201"/>
      <c r="C302" s="185"/>
      <c r="D302" s="185"/>
      <c r="E302" s="185"/>
    </row>
    <row r="303" spans="2:5" x14ac:dyDescent="0.25">
      <c r="B303" s="201"/>
      <c r="C303" s="185"/>
      <c r="D303" s="185"/>
      <c r="E303" s="185"/>
    </row>
    <row r="304" spans="2:5" x14ac:dyDescent="0.25">
      <c r="B304" s="201"/>
      <c r="C304" s="185"/>
      <c r="D304" s="185"/>
      <c r="E304" s="185"/>
    </row>
    <row r="305" spans="2:5" x14ac:dyDescent="0.25">
      <c r="B305" s="201"/>
      <c r="C305" s="185"/>
      <c r="D305" s="185"/>
      <c r="E305" s="185"/>
    </row>
    <row r="306" spans="2:5" x14ac:dyDescent="0.25">
      <c r="B306" s="201"/>
      <c r="C306" s="185"/>
      <c r="D306" s="185"/>
      <c r="E306" s="185"/>
    </row>
    <row r="307" spans="2:5" x14ac:dyDescent="0.25">
      <c r="B307" s="201"/>
      <c r="C307" s="185"/>
      <c r="D307" s="185"/>
      <c r="E307" s="185"/>
    </row>
    <row r="308" spans="2:5" x14ac:dyDescent="0.25">
      <c r="B308" s="201"/>
      <c r="C308" s="185"/>
      <c r="D308" s="185"/>
      <c r="E308" s="185"/>
    </row>
    <row r="309" spans="2:5" x14ac:dyDescent="0.25">
      <c r="B309" s="201"/>
      <c r="C309" s="185"/>
      <c r="D309" s="185"/>
      <c r="E309" s="185"/>
    </row>
    <row r="310" spans="2:5" x14ac:dyDescent="0.25">
      <c r="B310" s="201"/>
      <c r="C310" s="185"/>
      <c r="D310" s="185"/>
      <c r="E310" s="185"/>
    </row>
    <row r="311" spans="2:5" x14ac:dyDescent="0.25">
      <c r="B311" s="201"/>
      <c r="C311" s="185"/>
      <c r="D311" s="185"/>
      <c r="E311" s="185"/>
    </row>
    <row r="312" spans="2:5" x14ac:dyDescent="0.25">
      <c r="B312" s="201"/>
      <c r="C312" s="185"/>
      <c r="D312" s="185"/>
      <c r="E312" s="185"/>
    </row>
    <row r="313" spans="2:5" x14ac:dyDescent="0.25">
      <c r="B313" s="201"/>
      <c r="C313" s="185"/>
      <c r="D313" s="185"/>
      <c r="E313" s="185"/>
    </row>
    <row r="314" spans="2:5" x14ac:dyDescent="0.25">
      <c r="B314" s="201"/>
      <c r="C314" s="185"/>
      <c r="D314" s="185"/>
      <c r="E314" s="185"/>
    </row>
    <row r="315" spans="2:5" x14ac:dyDescent="0.25">
      <c r="B315" s="201"/>
      <c r="C315" s="185"/>
      <c r="D315" s="185"/>
      <c r="E315" s="185"/>
    </row>
    <row r="316" spans="2:5" x14ac:dyDescent="0.25">
      <c r="B316" s="201"/>
      <c r="C316" s="185"/>
      <c r="D316" s="185"/>
      <c r="E316" s="185"/>
    </row>
    <row r="317" spans="2:5" x14ac:dyDescent="0.25">
      <c r="B317" s="201"/>
      <c r="C317" s="185"/>
      <c r="D317" s="185"/>
      <c r="E317" s="185"/>
    </row>
    <row r="318" spans="2:5" x14ac:dyDescent="0.25">
      <c r="B318" s="201"/>
      <c r="C318" s="185"/>
      <c r="D318" s="185"/>
      <c r="E318" s="185"/>
    </row>
    <row r="319" spans="2:5" x14ac:dyDescent="0.25">
      <c r="B319" s="201"/>
      <c r="C319" s="185"/>
      <c r="D319" s="185"/>
      <c r="E319" s="185"/>
    </row>
    <row r="320" spans="2:5" x14ac:dyDescent="0.25">
      <c r="B320" s="201"/>
      <c r="C320" s="185"/>
      <c r="D320" s="185"/>
      <c r="E320" s="185"/>
    </row>
    <row r="321" spans="2:5" x14ac:dyDescent="0.25">
      <c r="B321" s="201"/>
      <c r="C321" s="185"/>
      <c r="D321" s="185"/>
      <c r="E321" s="185"/>
    </row>
    <row r="322" spans="2:5" x14ac:dyDescent="0.25">
      <c r="B322" s="201"/>
      <c r="C322" s="185"/>
      <c r="D322" s="185"/>
      <c r="E322" s="185"/>
    </row>
    <row r="323" spans="2:5" x14ac:dyDescent="0.25">
      <c r="B323" s="201"/>
      <c r="C323" s="185"/>
      <c r="D323" s="185"/>
      <c r="E323" s="185"/>
    </row>
    <row r="324" spans="2:5" x14ac:dyDescent="0.25">
      <c r="B324" s="201"/>
      <c r="C324" s="185"/>
      <c r="D324" s="185"/>
      <c r="E324" s="185"/>
    </row>
    <row r="325" spans="2:5" x14ac:dyDescent="0.25">
      <c r="B325" s="201"/>
      <c r="C325" s="185"/>
      <c r="D325" s="185"/>
      <c r="E325" s="185"/>
    </row>
    <row r="326" spans="2:5" x14ac:dyDescent="0.25">
      <c r="E326" s="185"/>
    </row>
    <row r="483" spans="2:5" x14ac:dyDescent="0.25">
      <c r="B483" s="203" t="s">
        <v>1</v>
      </c>
      <c r="C483" s="185"/>
      <c r="D483" s="185"/>
    </row>
    <row r="484" spans="2:5" x14ac:dyDescent="0.25">
      <c r="E484" s="185"/>
    </row>
    <row r="485" spans="2:5" x14ac:dyDescent="0.25">
      <c r="B485" s="203" t="s">
        <v>2</v>
      </c>
      <c r="C485" s="185"/>
      <c r="D485" s="185"/>
    </row>
    <row r="486" spans="2:5" x14ac:dyDescent="0.25">
      <c r="E486" s="185"/>
    </row>
  </sheetData>
  <mergeCells count="1">
    <mergeCell ref="A77:C83"/>
  </mergeCells>
  <dataValidations count="2">
    <dataValidation allowBlank="1" showInputMessage="1" showErrorMessage="1" promptTitle="hhn" sqref="F41" xr:uid="{00000000-0002-0000-0600-000000000000}"/>
    <dataValidation type="list" allowBlank="1" showInputMessage="1" showErrorMessage="1" sqref="B52:D52" xr:uid="{00000000-0002-0000-0600-000001000000}">
      <formula1>$G$52:$G$59</formula1>
    </dataValidation>
  </dataValidations>
  <pageMargins left="0.23622047244094491" right="0.11811023622047245" top="0.74803149606299213" bottom="0.74803149606299213" header="0.31496062992125984" footer="0.31496062992125984"/>
  <pageSetup paperSize="9" scale="85" fitToHeight="0" orientation="portrait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>
    <tabColor rgb="FFFF0000"/>
  </sheetPr>
  <dimension ref="A1:N473"/>
  <sheetViews>
    <sheetView zoomScaleNormal="100" workbookViewId="0">
      <selection activeCell="C14" sqref="C14"/>
    </sheetView>
  </sheetViews>
  <sheetFormatPr defaultColWidth="9.109375" defaultRowHeight="13.8" x14ac:dyDescent="0.25"/>
  <cols>
    <col min="1" max="1" width="29.44140625" style="185" customWidth="1"/>
    <col min="2" max="2" width="15.5546875" style="185" customWidth="1"/>
    <col min="3" max="4" width="14.33203125" style="185" customWidth="1"/>
    <col min="5" max="5" width="17.5546875" style="194" bestFit="1" customWidth="1"/>
    <col min="6" max="16384" width="9.109375" style="185"/>
  </cols>
  <sheetData>
    <row r="1" spans="1:5" ht="14.4" thickBot="1" x14ac:dyDescent="0.3">
      <c r="A1" s="219" t="s">
        <v>213</v>
      </c>
      <c r="B1" s="182"/>
      <c r="C1" s="182"/>
      <c r="D1" s="182"/>
      <c r="E1" s="220"/>
    </row>
    <row r="2" spans="1:5" x14ac:dyDescent="0.25">
      <c r="A2" s="204"/>
      <c r="B2" s="182"/>
      <c r="C2" s="182"/>
      <c r="D2" s="182"/>
      <c r="E2" s="220"/>
    </row>
    <row r="3" spans="1:5" x14ac:dyDescent="0.25">
      <c r="A3" s="205" t="s">
        <v>114</v>
      </c>
      <c r="B3" s="182"/>
      <c r="C3" s="182"/>
      <c r="D3" s="182"/>
      <c r="E3" s="220"/>
    </row>
    <row r="4" spans="1:5" s="221" customFormat="1" ht="27.6" x14ac:dyDescent="0.3">
      <c r="A4" s="343" t="s">
        <v>70</v>
      </c>
      <c r="B4" s="344" t="s">
        <v>71</v>
      </c>
      <c r="C4" s="322" t="s">
        <v>115</v>
      </c>
      <c r="D4" s="322" t="s">
        <v>116</v>
      </c>
      <c r="E4" s="345" t="s">
        <v>72</v>
      </c>
    </row>
    <row r="5" spans="1:5" x14ac:dyDescent="0.25">
      <c r="A5" s="222" t="s">
        <v>73</v>
      </c>
      <c r="B5" s="265">
        <f>'IV) Vaste kosten'!B18+'I) Investeringen'!F12</f>
        <v>0</v>
      </c>
      <c r="C5" s="223">
        <v>0.75</v>
      </c>
      <c r="D5" s="224">
        <f>100%-C5</f>
        <v>0.25</v>
      </c>
      <c r="E5" s="265">
        <f>D5*B5</f>
        <v>0</v>
      </c>
    </row>
    <row r="6" spans="1:5" hidden="1" x14ac:dyDescent="0.25">
      <c r="A6" s="222" t="s">
        <v>53</v>
      </c>
      <c r="B6" s="265"/>
      <c r="C6" s="223">
        <v>0.69</v>
      </c>
      <c r="D6" s="224">
        <f>100%-C6</f>
        <v>0.31000000000000005</v>
      </c>
      <c r="E6" s="265">
        <f>D6*B6</f>
        <v>0</v>
      </c>
    </row>
    <row r="7" spans="1:5" x14ac:dyDescent="0.25">
      <c r="A7" s="222" t="s">
        <v>74</v>
      </c>
      <c r="B7" s="265">
        <f>'IV) Vaste kosten'!B48</f>
        <v>0</v>
      </c>
      <c r="C7" s="223">
        <v>0.5</v>
      </c>
      <c r="D7" s="224">
        <f>100%-C7</f>
        <v>0.5</v>
      </c>
      <c r="E7" s="265">
        <f>D7*B7</f>
        <v>0</v>
      </c>
    </row>
    <row r="8" spans="1:5" hidden="1" x14ac:dyDescent="0.25">
      <c r="A8" s="222" t="s">
        <v>51</v>
      </c>
      <c r="B8" s="265"/>
      <c r="C8" s="223">
        <v>0.5</v>
      </c>
      <c r="D8" s="224">
        <f>100%-C8</f>
        <v>0.5</v>
      </c>
      <c r="E8" s="265">
        <f>D8*B8</f>
        <v>0</v>
      </c>
    </row>
    <row r="9" spans="1:5" x14ac:dyDescent="0.25">
      <c r="A9" s="182"/>
      <c r="B9" s="182"/>
      <c r="C9" s="182"/>
      <c r="D9" s="182"/>
      <c r="E9" s="220"/>
    </row>
    <row r="10" spans="1:5" x14ac:dyDescent="0.25">
      <c r="A10" s="182"/>
      <c r="B10" s="182"/>
      <c r="C10" s="182"/>
      <c r="D10" s="336" t="s">
        <v>16</v>
      </c>
      <c r="E10" s="346">
        <f>SUM(E5:E9)</f>
        <v>0</v>
      </c>
    </row>
    <row r="11" spans="1:5" x14ac:dyDescent="0.25">
      <c r="A11" s="182"/>
      <c r="B11" s="182"/>
      <c r="C11" s="182"/>
      <c r="D11" s="182"/>
      <c r="E11" s="220"/>
    </row>
    <row r="12" spans="1:5" x14ac:dyDescent="0.25">
      <c r="A12" s="205" t="str">
        <f>'I) Investeringen'!A17</f>
        <v>Jaar 2</v>
      </c>
      <c r="B12" s="182"/>
      <c r="C12" s="182"/>
      <c r="D12" s="182"/>
      <c r="E12" s="220"/>
    </row>
    <row r="13" spans="1:5" s="221" customFormat="1" ht="27.6" x14ac:dyDescent="0.3">
      <c r="A13" s="343" t="s">
        <v>70</v>
      </c>
      <c r="B13" s="344" t="s">
        <v>71</v>
      </c>
      <c r="C13" s="322" t="s">
        <v>117</v>
      </c>
      <c r="D13" s="322" t="s">
        <v>116</v>
      </c>
      <c r="E13" s="345" t="s">
        <v>72</v>
      </c>
    </row>
    <row r="14" spans="1:5" x14ac:dyDescent="0.25">
      <c r="A14" s="222" t="s">
        <v>73</v>
      </c>
      <c r="B14" s="265">
        <f>'IV) Vaste kosten'!C18+'I) Investeringen'!F26</f>
        <v>0</v>
      </c>
      <c r="C14" s="223">
        <v>0.75</v>
      </c>
      <c r="D14" s="224">
        <f>100%-C14</f>
        <v>0.25</v>
      </c>
      <c r="E14" s="265">
        <f>D14*B14</f>
        <v>0</v>
      </c>
    </row>
    <row r="15" spans="1:5" hidden="1" x14ac:dyDescent="0.25">
      <c r="A15" s="222" t="s">
        <v>53</v>
      </c>
      <c r="B15" s="265"/>
      <c r="C15" s="223">
        <v>0.69</v>
      </c>
      <c r="D15" s="224">
        <f>100%-C15</f>
        <v>0.31000000000000005</v>
      </c>
      <c r="E15" s="265">
        <f>D15*B15</f>
        <v>0</v>
      </c>
    </row>
    <row r="16" spans="1:5" x14ac:dyDescent="0.25">
      <c r="A16" s="222" t="s">
        <v>74</v>
      </c>
      <c r="B16" s="265">
        <f>'IV) Vaste kosten'!C48</f>
        <v>0</v>
      </c>
      <c r="C16" s="223">
        <v>0.5</v>
      </c>
      <c r="D16" s="224">
        <f>100%-C16</f>
        <v>0.5</v>
      </c>
      <c r="E16" s="265">
        <f>D16*B16</f>
        <v>0</v>
      </c>
    </row>
    <row r="17" spans="1:5" hidden="1" x14ac:dyDescent="0.25">
      <c r="A17" s="222" t="s">
        <v>51</v>
      </c>
      <c r="B17" s="265"/>
      <c r="C17" s="223">
        <v>0.5</v>
      </c>
      <c r="D17" s="224">
        <f>100%-C17</f>
        <v>0.5</v>
      </c>
      <c r="E17" s="265">
        <f>D17*B17</f>
        <v>0</v>
      </c>
    </row>
    <row r="18" spans="1:5" x14ac:dyDescent="0.25">
      <c r="A18" s="182"/>
      <c r="B18" s="182"/>
      <c r="C18" s="182"/>
      <c r="D18" s="182"/>
      <c r="E18" s="220"/>
    </row>
    <row r="19" spans="1:5" x14ac:dyDescent="0.25">
      <c r="A19" s="182"/>
      <c r="B19" s="182"/>
      <c r="C19" s="182"/>
      <c r="D19" s="336" t="s">
        <v>16</v>
      </c>
      <c r="E19" s="346">
        <f>SUM(E14:E18)</f>
        <v>0</v>
      </c>
    </row>
    <row r="20" spans="1:5" x14ac:dyDescent="0.25">
      <c r="A20" s="182"/>
      <c r="B20" s="182"/>
      <c r="C20" s="182"/>
      <c r="D20" s="182"/>
      <c r="E20" s="220"/>
    </row>
    <row r="21" spans="1:5" x14ac:dyDescent="0.25">
      <c r="A21" s="205" t="str">
        <f>'I) Investeringen'!A31</f>
        <v>Jaar 3</v>
      </c>
      <c r="B21" s="182"/>
      <c r="C21" s="182"/>
      <c r="D21" s="182"/>
      <c r="E21" s="220"/>
    </row>
    <row r="22" spans="1:5" ht="27.6" x14ac:dyDescent="0.25">
      <c r="A22" s="343" t="s">
        <v>70</v>
      </c>
      <c r="B22" s="344" t="s">
        <v>71</v>
      </c>
      <c r="C22" s="322" t="s">
        <v>117</v>
      </c>
      <c r="D22" s="322" t="s">
        <v>116</v>
      </c>
      <c r="E22" s="345" t="s">
        <v>72</v>
      </c>
    </row>
    <row r="23" spans="1:5" x14ac:dyDescent="0.25">
      <c r="A23" s="222" t="s">
        <v>73</v>
      </c>
      <c r="B23" s="265">
        <f>'IV) Vaste kosten'!D18+'I) Investeringen'!I40</f>
        <v>0</v>
      </c>
      <c r="C23" s="223">
        <v>0.75</v>
      </c>
      <c r="D23" s="224">
        <f>100%-C23</f>
        <v>0.25</v>
      </c>
      <c r="E23" s="265">
        <f>D23*B23</f>
        <v>0</v>
      </c>
    </row>
    <row r="24" spans="1:5" hidden="1" x14ac:dyDescent="0.25">
      <c r="A24" s="222" t="s">
        <v>53</v>
      </c>
      <c r="B24" s="265"/>
      <c r="C24" s="223">
        <v>0.69</v>
      </c>
      <c r="D24" s="224">
        <f>100%-C24</f>
        <v>0.31000000000000005</v>
      </c>
      <c r="E24" s="265">
        <f>D24*B24</f>
        <v>0</v>
      </c>
    </row>
    <row r="25" spans="1:5" x14ac:dyDescent="0.25">
      <c r="A25" s="222" t="s">
        <v>74</v>
      </c>
      <c r="B25" s="265">
        <f>'IV) Vaste kosten'!D48</f>
        <v>0</v>
      </c>
      <c r="C25" s="223">
        <v>0.5</v>
      </c>
      <c r="D25" s="224">
        <f>100%-C25</f>
        <v>0.5</v>
      </c>
      <c r="E25" s="265">
        <f>D25*B25</f>
        <v>0</v>
      </c>
    </row>
    <row r="26" spans="1:5" hidden="1" x14ac:dyDescent="0.25">
      <c r="A26" s="222" t="s">
        <v>51</v>
      </c>
      <c r="B26" s="265"/>
      <c r="C26" s="223">
        <v>0.5</v>
      </c>
      <c r="D26" s="224">
        <f>100%-C26</f>
        <v>0.5</v>
      </c>
      <c r="E26" s="265">
        <f>D26*B26</f>
        <v>0</v>
      </c>
    </row>
    <row r="27" spans="1:5" x14ac:dyDescent="0.25">
      <c r="A27" s="182"/>
      <c r="B27" s="182"/>
      <c r="C27" s="182"/>
      <c r="D27" s="182"/>
      <c r="E27" s="220"/>
    </row>
    <row r="28" spans="1:5" x14ac:dyDescent="0.25">
      <c r="A28" s="182"/>
      <c r="B28" s="182"/>
      <c r="C28" s="182"/>
      <c r="D28" s="336" t="s">
        <v>16</v>
      </c>
      <c r="E28" s="346">
        <f>SUM(E23:E27)</f>
        <v>0</v>
      </c>
    </row>
    <row r="29" spans="1:5" x14ac:dyDescent="0.25">
      <c r="A29" s="182"/>
      <c r="B29" s="182"/>
      <c r="C29" s="182"/>
      <c r="D29" s="182"/>
      <c r="E29" s="220"/>
    </row>
    <row r="30" spans="1:5" x14ac:dyDescent="0.25">
      <c r="A30" s="182"/>
      <c r="B30" s="182"/>
      <c r="C30" s="182"/>
      <c r="D30" s="182"/>
      <c r="E30" s="220"/>
    </row>
    <row r="158" spans="14:14" s="185" customFormat="1" x14ac:dyDescent="0.25">
      <c r="N158" s="185" t="s">
        <v>0</v>
      </c>
    </row>
    <row r="471" spans="2:2" s="185" customFormat="1" x14ac:dyDescent="0.25">
      <c r="B471" s="185" t="s">
        <v>1</v>
      </c>
    </row>
    <row r="473" spans="2:2" s="185" customFormat="1" x14ac:dyDescent="0.25">
      <c r="B473" s="185" t="s">
        <v>2</v>
      </c>
    </row>
  </sheetData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7">
    <tabColor rgb="FFFF0000"/>
    <pageSetUpPr fitToPage="1"/>
  </sheetPr>
  <dimension ref="A1:P467"/>
  <sheetViews>
    <sheetView workbookViewId="0">
      <selection activeCell="B6" sqref="B6"/>
    </sheetView>
  </sheetViews>
  <sheetFormatPr defaultColWidth="9.109375" defaultRowHeight="13.8" x14ac:dyDescent="0.25"/>
  <cols>
    <col min="1" max="1" width="61.88671875" style="185" customWidth="1"/>
    <col min="2" max="2" width="15.77734375" style="239" customWidth="1"/>
    <col min="3" max="4" width="15.77734375" style="194" customWidth="1"/>
    <col min="5" max="16384" width="9.109375" style="185"/>
  </cols>
  <sheetData>
    <row r="1" spans="1:16" s="143" customFormat="1" ht="28.5" customHeight="1" thickBot="1" x14ac:dyDescent="0.35">
      <c r="A1" s="447" t="s">
        <v>214</v>
      </c>
      <c r="B1" s="347" t="s">
        <v>114</v>
      </c>
      <c r="C1" s="347" t="s">
        <v>88</v>
      </c>
      <c r="D1" s="347" t="s">
        <v>298</v>
      </c>
    </row>
    <row r="2" spans="1:16" x14ac:dyDescent="0.25">
      <c r="A2" s="448"/>
      <c r="B2" s="225"/>
      <c r="C2" s="226"/>
      <c r="D2" s="226"/>
    </row>
    <row r="3" spans="1:16" x14ac:dyDescent="0.25">
      <c r="A3" s="449" t="s">
        <v>308</v>
      </c>
      <c r="B3" s="266">
        <f>B4</f>
        <v>0</v>
      </c>
      <c r="C3" s="267">
        <f>SUM(C4:C4)</f>
        <v>0</v>
      </c>
      <c r="D3" s="267">
        <f>SUM(D4:D4)</f>
        <v>0</v>
      </c>
    </row>
    <row r="4" spans="1:16" x14ac:dyDescent="0.25">
      <c r="A4" s="237" t="s">
        <v>257</v>
      </c>
      <c r="B4" s="268">
        <f>'III) Omzet en variabele kosten'!F5-B5-B6</f>
        <v>0</v>
      </c>
      <c r="C4" s="269">
        <f>'III) Omzet en variabele kosten'!F21-C5-C6</f>
        <v>0</v>
      </c>
      <c r="D4" s="269">
        <f>'III) Omzet en variabele kosten'!F37-D5-D6</f>
        <v>0</v>
      </c>
    </row>
    <row r="5" spans="1:16" x14ac:dyDescent="0.25">
      <c r="A5" s="237" t="s">
        <v>364</v>
      </c>
      <c r="B5" s="268">
        <f>'III) Omzet en variabele kosten'!F6</f>
        <v>0</v>
      </c>
      <c r="C5" s="269">
        <f>'III) Omzet en variabele kosten'!F22</f>
        <v>0</v>
      </c>
      <c r="D5" s="269">
        <f>'III) Omzet en variabele kosten'!F38</f>
        <v>0</v>
      </c>
    </row>
    <row r="6" spans="1:16" x14ac:dyDescent="0.25">
      <c r="A6" s="237" t="s">
        <v>365</v>
      </c>
      <c r="B6" s="268">
        <f>'III) Omzet en variabele kosten'!F7</f>
        <v>0</v>
      </c>
      <c r="C6" s="269">
        <f>'III) Omzet en variabele kosten'!F23</f>
        <v>0</v>
      </c>
      <c r="D6" s="269">
        <f>'III) Omzet en variabele kosten'!F39</f>
        <v>0</v>
      </c>
    </row>
    <row r="7" spans="1:16" x14ac:dyDescent="0.25">
      <c r="A7" s="237"/>
      <c r="B7" s="227"/>
      <c r="C7" s="228"/>
      <c r="D7" s="228"/>
    </row>
    <row r="8" spans="1:16" x14ac:dyDescent="0.25">
      <c r="A8" s="450" t="s">
        <v>262</v>
      </c>
      <c r="B8" s="266">
        <f>SUM(B9)</f>
        <v>0</v>
      </c>
      <c r="C8" s="267">
        <f>SUM(C9)</f>
        <v>0</v>
      </c>
      <c r="D8" s="267">
        <f>SUM(D9)</f>
        <v>0</v>
      </c>
    </row>
    <row r="9" spans="1:16" x14ac:dyDescent="0.25">
      <c r="A9" s="237" t="s">
        <v>75</v>
      </c>
      <c r="B9" s="268">
        <f>'III) Omzet en variabele kosten'!E5</f>
        <v>0</v>
      </c>
      <c r="C9" s="269">
        <f>'III) Omzet en variabele kosten'!E21</f>
        <v>0</v>
      </c>
      <c r="D9" s="269">
        <f>'III) Omzet en variabele kosten'!E37</f>
        <v>0</v>
      </c>
    </row>
    <row r="10" spans="1:16" x14ac:dyDescent="0.25">
      <c r="A10" s="237"/>
      <c r="B10" s="227"/>
      <c r="C10" s="228"/>
      <c r="D10" s="228"/>
    </row>
    <row r="11" spans="1:16" s="231" customFormat="1" ht="14.4" x14ac:dyDescent="0.3">
      <c r="A11" s="450" t="s">
        <v>373</v>
      </c>
      <c r="B11" s="266">
        <f>B3-B8</f>
        <v>0</v>
      </c>
      <c r="C11" s="267">
        <f>C3-C8</f>
        <v>0</v>
      </c>
      <c r="D11" s="267">
        <f>D3-D8</f>
        <v>0</v>
      </c>
      <c r="E11" s="232" t="s">
        <v>268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3"/>
    </row>
    <row r="12" spans="1:16" ht="14.4" x14ac:dyDescent="0.3">
      <c r="A12" s="451" t="s">
        <v>267</v>
      </c>
      <c r="B12" s="270">
        <f>IF(B3=0,0,B11/B3)</f>
        <v>0</v>
      </c>
      <c r="C12" s="270">
        <f>IF(C3=0,0,C11/C3)</f>
        <v>0</v>
      </c>
      <c r="D12" s="457">
        <f>IF(D3=0,0,D11/D3)</f>
        <v>0</v>
      </c>
      <c r="E12" s="232" t="s">
        <v>231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3"/>
      <c r="P12" s="231"/>
    </row>
    <row r="13" spans="1:16" ht="14.4" x14ac:dyDescent="0.3">
      <c r="A13" s="452"/>
      <c r="B13" s="234"/>
      <c r="C13" s="235"/>
      <c r="D13" s="235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3"/>
      <c r="P13" s="231"/>
    </row>
    <row r="14" spans="1:16" x14ac:dyDescent="0.25">
      <c r="A14" s="450" t="s">
        <v>263</v>
      </c>
      <c r="B14" s="266">
        <f>SUM(B15:B18)</f>
        <v>0</v>
      </c>
      <c r="C14" s="267">
        <f>SUM(C15:C18)</f>
        <v>0</v>
      </c>
      <c r="D14" s="267">
        <f>SUM(D15:D18)</f>
        <v>0</v>
      </c>
    </row>
    <row r="15" spans="1:16" x14ac:dyDescent="0.25">
      <c r="A15" s="237" t="s">
        <v>76</v>
      </c>
      <c r="B15" s="268">
        <f>'IV) Vaste kosten'!B6</f>
        <v>0</v>
      </c>
      <c r="C15" s="269">
        <f>'IV) Vaste kosten'!C6+'IV) Vaste kosten'!E6</f>
        <v>0</v>
      </c>
      <c r="D15" s="269">
        <f>'IV) Vaste kosten'!D6+'IV) Vaste kosten'!F6</f>
        <v>0</v>
      </c>
    </row>
    <row r="16" spans="1:16" x14ac:dyDescent="0.25">
      <c r="A16" s="237" t="s">
        <v>128</v>
      </c>
      <c r="B16" s="268">
        <f>'IV) Vaste kosten'!B55</f>
        <v>0</v>
      </c>
      <c r="C16" s="269">
        <f>'IV) Vaste kosten'!C55</f>
        <v>0</v>
      </c>
      <c r="D16" s="269">
        <f>'IV) Vaste kosten'!D55</f>
        <v>0</v>
      </c>
    </row>
    <row r="17" spans="1:9" x14ac:dyDescent="0.25">
      <c r="A17" s="237" t="s">
        <v>123</v>
      </c>
      <c r="B17" s="268">
        <f>'IV) Vaste kosten'!B63</f>
        <v>0</v>
      </c>
      <c r="C17" s="269">
        <f>'IV) Vaste kosten'!C63</f>
        <v>0</v>
      </c>
      <c r="D17" s="269">
        <f>'IV) Vaste kosten'!D63</f>
        <v>0</v>
      </c>
    </row>
    <row r="18" spans="1:9" x14ac:dyDescent="0.25">
      <c r="A18" s="237" t="s">
        <v>309</v>
      </c>
      <c r="B18" s="268">
        <f>'IV) Vaste kosten'!B65</f>
        <v>0</v>
      </c>
      <c r="C18" s="269">
        <f>'IV) Vaste kosten'!C65</f>
        <v>0</v>
      </c>
      <c r="D18" s="269">
        <f>'IV) Vaste kosten'!D65</f>
        <v>0</v>
      </c>
    </row>
    <row r="19" spans="1:9" x14ac:dyDescent="0.25">
      <c r="A19" s="237"/>
      <c r="B19" s="227"/>
      <c r="C19" s="228"/>
      <c r="D19" s="228"/>
    </row>
    <row r="20" spans="1:9" x14ac:dyDescent="0.25">
      <c r="A20" s="450" t="s">
        <v>310</v>
      </c>
      <c r="B20" s="266">
        <f>B3-B8-B14</f>
        <v>0</v>
      </c>
      <c r="C20" s="267">
        <f>C3-C8-C14</f>
        <v>0</v>
      </c>
      <c r="D20" s="267">
        <f>D3-D8-D14</f>
        <v>0</v>
      </c>
    </row>
    <row r="21" spans="1:9" x14ac:dyDescent="0.25">
      <c r="A21" s="453" t="s">
        <v>264</v>
      </c>
      <c r="B21" s="229"/>
      <c r="C21" s="230"/>
      <c r="D21" s="230"/>
    </row>
    <row r="22" spans="1:9" x14ac:dyDescent="0.25">
      <c r="A22" s="453" t="s">
        <v>265</v>
      </c>
      <c r="B22" s="268">
        <f>'IV) Vaste kosten'!B73</f>
        <v>0</v>
      </c>
      <c r="C22" s="269">
        <f>'IV) Vaste kosten'!C73</f>
        <v>0</v>
      </c>
      <c r="D22" s="269">
        <f>'IV) Vaste kosten'!D73</f>
        <v>0</v>
      </c>
    </row>
    <row r="23" spans="1:9" x14ac:dyDescent="0.25">
      <c r="A23" s="237"/>
      <c r="B23" s="227"/>
      <c r="C23" s="228"/>
      <c r="D23" s="228"/>
    </row>
    <row r="24" spans="1:9" x14ac:dyDescent="0.25">
      <c r="A24" s="449" t="s">
        <v>266</v>
      </c>
      <c r="B24" s="266">
        <f>B20+B21-B22</f>
        <v>0</v>
      </c>
      <c r="C24" s="267">
        <f>C20+C21-C22</f>
        <v>0</v>
      </c>
      <c r="D24" s="267">
        <f>D20+D21-D22</f>
        <v>0</v>
      </c>
      <c r="H24" s="236"/>
      <c r="I24" s="236"/>
    </row>
    <row r="25" spans="1:9" ht="14.4" x14ac:dyDescent="0.3">
      <c r="A25" s="453" t="s">
        <v>293</v>
      </c>
      <c r="B25" s="271">
        <f>'V) Verworpen uitgaven'!E10</f>
        <v>0</v>
      </c>
      <c r="C25" s="272">
        <f>'V) Verworpen uitgaven'!E19</f>
        <v>0</v>
      </c>
      <c r="D25" s="272">
        <f>C25</f>
        <v>0</v>
      </c>
      <c r="H25" s="220"/>
      <c r="I25" s="220"/>
    </row>
    <row r="26" spans="1:9" ht="14.4" x14ac:dyDescent="0.3">
      <c r="A26" s="453" t="s">
        <v>292</v>
      </c>
      <c r="B26" s="271">
        <f>0</f>
        <v>0</v>
      </c>
      <c r="C26" s="272">
        <f>IF(B31&lt;0,B31,0)</f>
        <v>0</v>
      </c>
      <c r="D26" s="272">
        <f>IF(C31&lt;0,C31,0)</f>
        <v>0</v>
      </c>
    </row>
    <row r="27" spans="1:9" ht="14.4" x14ac:dyDescent="0.3">
      <c r="A27" s="453"/>
      <c r="B27" s="271"/>
      <c r="C27" s="272"/>
      <c r="D27" s="272"/>
    </row>
    <row r="28" spans="1:9" x14ac:dyDescent="0.25">
      <c r="A28" s="449" t="s">
        <v>77</v>
      </c>
      <c r="B28" s="266">
        <f>IF(B24+B25+B26&lt;B25,B25,B24+B25+B26)</f>
        <v>0</v>
      </c>
      <c r="C28" s="267">
        <f>IF(C24+C25+C26&lt;C25,C25,C24+C25+C26)</f>
        <v>0</v>
      </c>
      <c r="D28" s="267">
        <f>IF(D24+D25+D26&lt;D25,D25,D24+D25+D26)</f>
        <v>0</v>
      </c>
      <c r="H28" s="236"/>
      <c r="I28" s="236"/>
    </row>
    <row r="29" spans="1:9" x14ac:dyDescent="0.25">
      <c r="A29" s="453" t="s">
        <v>291</v>
      </c>
      <c r="B29" s="268">
        <f>IF(B28&lt;0,0,B28*0.3399)</f>
        <v>0</v>
      </c>
      <c r="C29" s="269">
        <f>IF(C28&lt;0,0,C28*0.3399)</f>
        <v>0</v>
      </c>
      <c r="D29" s="269">
        <f>IF(D28&lt;0,0,D28*0.3399)</f>
        <v>0</v>
      </c>
    </row>
    <row r="30" spans="1:9" x14ac:dyDescent="0.25">
      <c r="A30" s="237"/>
      <c r="B30" s="227"/>
      <c r="C30" s="228"/>
      <c r="D30" s="228"/>
    </row>
    <row r="31" spans="1:9" s="143" customFormat="1" ht="28.5" customHeight="1" x14ac:dyDescent="0.3">
      <c r="A31" s="454" t="s">
        <v>118</v>
      </c>
      <c r="B31" s="348">
        <f>B24-B29</f>
        <v>0</v>
      </c>
      <c r="C31" s="349">
        <f>C24-C29</f>
        <v>0</v>
      </c>
      <c r="D31" s="349">
        <f>D24-D29</f>
        <v>0</v>
      </c>
    </row>
    <row r="32" spans="1:9" x14ac:dyDescent="0.25">
      <c r="A32" s="453" t="s">
        <v>276</v>
      </c>
      <c r="B32" s="268">
        <f>B17</f>
        <v>0</v>
      </c>
      <c r="C32" s="269">
        <f>C17</f>
        <v>0</v>
      </c>
      <c r="D32" s="269">
        <f>D17</f>
        <v>0</v>
      </c>
    </row>
    <row r="33" spans="1:4" x14ac:dyDescent="0.25">
      <c r="A33" s="453" t="s">
        <v>277</v>
      </c>
      <c r="B33" s="458">
        <f>-('II) Financiering'!B21/'II) Financiering'!B22+'II) Financiering'!B29/'II) Financiering'!B30)</f>
        <v>0</v>
      </c>
      <c r="C33" s="273">
        <f>-'II) Financiering'!B25-'II) Financiering'!B33-'II) Financiering'!B40+'IV) Vaste kosten'!C74</f>
        <v>0</v>
      </c>
      <c r="D33" s="459">
        <f>-'II) Financiering'!C25-'II) Financiering'!C33-'II) Financiering'!C40+'IV) Vaste kosten'!D74</f>
        <v>0</v>
      </c>
    </row>
    <row r="34" spans="1:4" x14ac:dyDescent="0.25">
      <c r="A34" s="237"/>
      <c r="B34" s="460"/>
      <c r="C34" s="238"/>
      <c r="D34" s="461"/>
    </row>
    <row r="35" spans="1:4" s="143" customFormat="1" ht="28.5" customHeight="1" x14ac:dyDescent="0.3">
      <c r="A35" s="454" t="s">
        <v>286</v>
      </c>
      <c r="B35" s="348">
        <f>B31+B32+B33</f>
        <v>0</v>
      </c>
      <c r="C35" s="349">
        <f>C31+C32+C33</f>
        <v>0</v>
      </c>
      <c r="D35" s="349">
        <f>D31+D32+D33</f>
        <v>0</v>
      </c>
    </row>
    <row r="36" spans="1:4" x14ac:dyDescent="0.25">
      <c r="A36" s="453" t="s">
        <v>287</v>
      </c>
      <c r="B36" s="458">
        <f>'I) Investeringen'!B51+'I) Investeringen'!B52</f>
        <v>0</v>
      </c>
      <c r="C36" s="273">
        <f>B38</f>
        <v>0</v>
      </c>
      <c r="D36" s="459">
        <f>C38</f>
        <v>0</v>
      </c>
    </row>
    <row r="37" spans="1:4" ht="14.4" x14ac:dyDescent="0.3">
      <c r="A37" s="455"/>
      <c r="B37" s="462"/>
      <c r="C37" s="307"/>
      <c r="D37" s="463"/>
    </row>
    <row r="38" spans="1:4" ht="27.75" customHeight="1" thickBot="1" x14ac:dyDescent="0.3">
      <c r="A38" s="456" t="s">
        <v>288</v>
      </c>
      <c r="B38" s="464">
        <f>B35+B36</f>
        <v>0</v>
      </c>
      <c r="C38" s="465">
        <f>C35+C36</f>
        <v>0</v>
      </c>
      <c r="D38" s="465">
        <f>D35+D36</f>
        <v>0</v>
      </c>
    </row>
    <row r="40" spans="1:4" x14ac:dyDescent="0.25">
      <c r="A40" s="308" t="s">
        <v>289</v>
      </c>
    </row>
    <row r="41" spans="1:4" x14ac:dyDescent="0.25">
      <c r="A41" s="308" t="s">
        <v>290</v>
      </c>
    </row>
    <row r="152" spans="2:12" x14ac:dyDescent="0.25">
      <c r="B152" s="185"/>
      <c r="C152" s="185"/>
      <c r="D152" s="185"/>
      <c r="L152" s="185" t="s">
        <v>0</v>
      </c>
    </row>
    <row r="465" s="185" customFormat="1" x14ac:dyDescent="0.25"/>
    <row r="467" s="185" customFormat="1" x14ac:dyDescent="0.25"/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&amp;C&amp;F -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>
    <tabColor rgb="FF00B050"/>
  </sheetPr>
  <dimension ref="A1:L43"/>
  <sheetViews>
    <sheetView topLeftCell="A39" zoomScale="110" zoomScaleNormal="110" workbookViewId="0">
      <selection activeCell="K18" sqref="K18"/>
    </sheetView>
  </sheetViews>
  <sheetFormatPr defaultColWidth="9.109375" defaultRowHeight="13.8" x14ac:dyDescent="0.25"/>
  <cols>
    <col min="1" max="1" width="14" style="146" customWidth="1"/>
    <col min="2" max="3" width="13.109375" style="146" customWidth="1"/>
    <col min="4" max="4" width="13.109375" style="146" bestFit="1" customWidth="1"/>
    <col min="5" max="5" width="12.6640625" style="146" customWidth="1"/>
    <col min="6" max="6" width="13.109375" style="146" customWidth="1"/>
    <col min="7" max="7" width="14.44140625" style="146" bestFit="1" customWidth="1"/>
    <col min="8" max="9" width="12.88671875" style="146" customWidth="1"/>
    <col min="10" max="11" width="14.33203125" style="146" customWidth="1"/>
    <col min="12" max="12" width="14.88671875" style="146" customWidth="1"/>
    <col min="13" max="16384" width="9.109375" style="146"/>
  </cols>
  <sheetData>
    <row r="1" spans="1:11" ht="14.4" thickBot="1" x14ac:dyDescent="0.3">
      <c r="A1" s="493" t="s">
        <v>215</v>
      </c>
      <c r="B1" s="494"/>
      <c r="C1" s="495"/>
    </row>
    <row r="2" spans="1:11" x14ac:dyDescent="0.25">
      <c r="E2" s="274" t="str">
        <f>'I) Investeringen'!A3</f>
        <v>Jaar 1</v>
      </c>
      <c r="F2" s="275" t="str">
        <f>'I) Investeringen'!A17</f>
        <v>Jaar 2</v>
      </c>
    </row>
    <row r="3" spans="1:11" ht="14.4" thickBot="1" x14ac:dyDescent="0.3"/>
    <row r="4" spans="1:11" ht="14.4" thickBot="1" x14ac:dyDescent="0.3">
      <c r="A4" s="146" t="s">
        <v>93</v>
      </c>
      <c r="E4" s="276"/>
      <c r="F4" s="276"/>
    </row>
    <row r="5" spans="1:11" ht="14.4" thickBot="1" x14ac:dyDescent="0.3"/>
    <row r="6" spans="1:11" ht="14.4" thickBot="1" x14ac:dyDescent="0.3">
      <c r="A6" s="146" t="s">
        <v>120</v>
      </c>
      <c r="E6" s="277">
        <f>'Belastingen privé'!C25/12</f>
        <v>0</v>
      </c>
      <c r="F6" s="277">
        <f>'Belastingen privé'!G25/12</f>
        <v>0</v>
      </c>
    </row>
    <row r="7" spans="1:11" x14ac:dyDescent="0.25">
      <c r="A7" s="278" t="s">
        <v>121</v>
      </c>
    </row>
    <row r="8" spans="1:11" ht="14.4" thickBot="1" x14ac:dyDescent="0.3">
      <c r="A8" s="278"/>
    </row>
    <row r="9" spans="1:11" ht="15" thickTop="1" thickBot="1" x14ac:dyDescent="0.3">
      <c r="A9" s="182" t="s">
        <v>269</v>
      </c>
      <c r="E9" s="279" t="e">
        <f>('VI) Resultatenrekening'!B14-'VI) Resultatenrekening'!B33+12*'VII) Doodpuntomzet'!E4+('VII) Doodpuntomzet'!E4*12*0.205-'IV) Vaste kosten'!B51)-'VI) Resultatenrekening'!B17)/SUM('III) Omzet en variabele kosten'!I6:I16)</f>
        <v>#DIV/0!</v>
      </c>
      <c r="F9" s="279" t="e">
        <f>('VI) Resultatenrekening'!C14-'VI) Resultatenrekening'!C33+12*'VII) Doodpuntomzet'!F4+(F4*12*0.21-'IV) Vaste kosten'!C51)-'VI) Resultatenrekening'!C17)/SUM('III) Omzet en variabele kosten'!I22:I32)</f>
        <v>#DIV/0!</v>
      </c>
      <c r="H9" s="279">
        <f>'III) Omzet en variabele kosten'!F5</f>
        <v>0</v>
      </c>
      <c r="I9" s="279">
        <f>'III) Omzet en variabele kosten'!F21</f>
        <v>0</v>
      </c>
      <c r="J9" s="280" t="s">
        <v>232</v>
      </c>
      <c r="K9" s="280"/>
    </row>
    <row r="10" spans="1:11" ht="15.75" customHeight="1" thickTop="1" x14ac:dyDescent="0.25">
      <c r="A10" s="281" t="s">
        <v>236</v>
      </c>
      <c r="B10" s="282"/>
      <c r="C10" s="282"/>
      <c r="D10" s="282"/>
      <c r="E10" s="282"/>
      <c r="F10" s="282"/>
      <c r="G10" s="278"/>
      <c r="H10" s="278"/>
    </row>
    <row r="11" spans="1:11" ht="15" customHeight="1" x14ac:dyDescent="0.25">
      <c r="A11" s="282" t="s">
        <v>235</v>
      </c>
      <c r="B11" s="282"/>
      <c r="C11" s="282"/>
      <c r="D11" s="282"/>
      <c r="E11" s="282"/>
      <c r="F11" s="491" t="s">
        <v>234</v>
      </c>
      <c r="G11" s="492"/>
      <c r="H11" s="492"/>
      <c r="I11" s="283"/>
    </row>
    <row r="12" spans="1:11" x14ac:dyDescent="0.25">
      <c r="E12" s="284"/>
      <c r="F12" s="492"/>
      <c r="G12" s="492"/>
      <c r="H12" s="492"/>
      <c r="I12" s="283"/>
    </row>
    <row r="13" spans="1:11" ht="15" customHeight="1" x14ac:dyDescent="0.25">
      <c r="E13" s="285"/>
      <c r="G13" s="286"/>
      <c r="H13" s="286"/>
      <c r="I13" s="286"/>
    </row>
    <row r="14" spans="1:11" ht="15" customHeight="1" thickBot="1" x14ac:dyDescent="0.3">
      <c r="A14" s="287" t="s">
        <v>233</v>
      </c>
      <c r="B14" s="288"/>
      <c r="E14" s="285"/>
      <c r="G14" s="289"/>
      <c r="H14" s="289"/>
      <c r="I14" s="289"/>
    </row>
    <row r="15" spans="1:11" ht="15" customHeight="1" x14ac:dyDescent="0.25">
      <c r="A15" s="290"/>
      <c r="B15" s="290"/>
      <c r="E15" s="285"/>
      <c r="G15" s="289"/>
      <c r="H15" s="289"/>
      <c r="I15" s="289"/>
    </row>
    <row r="16" spans="1:11" x14ac:dyDescent="0.25">
      <c r="A16" s="496" t="s">
        <v>96</v>
      </c>
      <c r="B16" s="497"/>
      <c r="C16" s="497"/>
      <c r="D16" s="497"/>
      <c r="E16" s="291">
        <v>10.5</v>
      </c>
      <c r="G16" s="285"/>
    </row>
    <row r="17" spans="1:12" x14ac:dyDescent="0.25">
      <c r="A17" s="496" t="s">
        <v>97</v>
      </c>
      <c r="B17" s="497"/>
      <c r="C17" s="497"/>
      <c r="D17" s="497"/>
      <c r="E17" s="291">
        <v>46</v>
      </c>
    </row>
    <row r="18" spans="1:12" x14ac:dyDescent="0.25">
      <c r="A18" s="498" t="s">
        <v>122</v>
      </c>
      <c r="B18" s="499"/>
      <c r="C18" s="499"/>
      <c r="D18" s="499"/>
      <c r="E18" s="291">
        <f>46*5</f>
        <v>230</v>
      </c>
    </row>
    <row r="19" spans="1:12" x14ac:dyDescent="0.25">
      <c r="A19" s="292"/>
      <c r="B19" s="292"/>
      <c r="C19" s="292"/>
      <c r="D19" s="292"/>
    </row>
    <row r="21" spans="1:12" ht="14.4" thickBot="1" x14ac:dyDescent="0.3">
      <c r="A21" s="483" t="s">
        <v>274</v>
      </c>
      <c r="B21" s="483"/>
      <c r="C21" s="483"/>
    </row>
    <row r="23" spans="1:12" x14ac:dyDescent="0.25">
      <c r="A23" s="301"/>
      <c r="B23" s="301"/>
      <c r="C23" s="301"/>
      <c r="E23" s="484" t="s">
        <v>272</v>
      </c>
      <c r="F23" s="485"/>
      <c r="G23" s="209" t="s">
        <v>273</v>
      </c>
      <c r="H23" s="206" t="s">
        <v>270</v>
      </c>
      <c r="I23" s="206" t="s">
        <v>271</v>
      </c>
      <c r="J23" s="206" t="s">
        <v>101</v>
      </c>
      <c r="K23" s="206" t="s">
        <v>294</v>
      </c>
      <c r="L23" s="206" t="s">
        <v>278</v>
      </c>
    </row>
    <row r="24" spans="1:12" x14ac:dyDescent="0.25">
      <c r="A24" s="301"/>
      <c r="B24" s="301"/>
      <c r="C24" s="301"/>
      <c r="E24" s="489" t="str">
        <f>'III) Omzet en variabele kosten'!A6</f>
        <v>Subsidies</v>
      </c>
      <c r="F24" s="490"/>
      <c r="G24" s="300" t="e">
        <f>$E$9*'III) Omzet en variabele kosten'!H6</f>
        <v>#DIV/0!</v>
      </c>
      <c r="H24" s="299" t="e">
        <f>$A$28*'III) Omzet en variabele kosten'!H6</f>
        <v>#DIV/0!</v>
      </c>
      <c r="I24" s="299" t="e">
        <f>$B$28*'III) Omzet en variabele kosten'!H6</f>
        <v>#DIV/0!</v>
      </c>
      <c r="J24" s="299" t="e">
        <f>$C$28*'III) Omzet en variabele kosten'!H6</f>
        <v>#DIV/0!</v>
      </c>
      <c r="K24" s="302" t="e">
        <f>IF(E24=0,0,H24/'III) Omzet en variabele kosten'!D6)</f>
        <v>#DIV/0!</v>
      </c>
      <c r="L24" s="302" t="e">
        <f>IF(E24=0,0,J24/'III) Omzet en variabele kosten'!D6)</f>
        <v>#DIV/0!</v>
      </c>
    </row>
    <row r="25" spans="1:12" ht="14.4" thickBot="1" x14ac:dyDescent="0.3">
      <c r="E25" s="489" t="str">
        <f>'III) Omzet en variabele kosten'!A7</f>
        <v>Giften</v>
      </c>
      <c r="F25" s="490"/>
      <c r="G25" s="300" t="e">
        <f>$E$9*'III) Omzet en variabele kosten'!H7</f>
        <v>#DIV/0!</v>
      </c>
      <c r="H25" s="299" t="e">
        <f>$A$28*'III) Omzet en variabele kosten'!H7</f>
        <v>#DIV/0!</v>
      </c>
      <c r="I25" s="299" t="e">
        <f>$B$28*'III) Omzet en variabele kosten'!H7</f>
        <v>#DIV/0!</v>
      </c>
      <c r="J25" s="299" t="e">
        <f>$C$28*'III) Omzet en variabele kosten'!H7</f>
        <v>#DIV/0!</v>
      </c>
      <c r="K25" s="302" t="e">
        <f>IF(E25=0,0,H25/'III) Omzet en variabele kosten'!D7)</f>
        <v>#DIV/0!</v>
      </c>
      <c r="L25" s="302" t="e">
        <f>IF(E25=0,0,J25/'III) Omzet en variabele kosten'!D7)</f>
        <v>#DIV/0!</v>
      </c>
    </row>
    <row r="26" spans="1:12" x14ac:dyDescent="0.25">
      <c r="A26" s="486" t="s">
        <v>98</v>
      </c>
      <c r="B26" s="487"/>
      <c r="C26" s="488"/>
      <c r="E26" s="489" t="str">
        <f>'III) Omzet en variabele kosten'!A8</f>
        <v>Eigen inkomsten</v>
      </c>
      <c r="F26" s="490"/>
      <c r="G26" s="300" t="e">
        <f>$E$9*'III) Omzet en variabele kosten'!H8</f>
        <v>#DIV/0!</v>
      </c>
      <c r="H26" s="299" t="e">
        <f>$A$28*'III) Omzet en variabele kosten'!H8</f>
        <v>#DIV/0!</v>
      </c>
      <c r="I26" s="299" t="e">
        <f>$B$28*'III) Omzet en variabele kosten'!H8</f>
        <v>#DIV/0!</v>
      </c>
      <c r="J26" s="299" t="e">
        <f>$C$28*'III) Omzet en variabele kosten'!H8</f>
        <v>#DIV/0!</v>
      </c>
      <c r="K26" s="302" t="e">
        <f>IF(E26=0,0,H26/'III) Omzet en variabele kosten'!D8)</f>
        <v>#DIV/0!</v>
      </c>
      <c r="L26" s="302" t="e">
        <f>IF(E26=0,0,J26/'III) Omzet en variabele kosten'!D8)</f>
        <v>#DIV/0!</v>
      </c>
    </row>
    <row r="27" spans="1:12" x14ac:dyDescent="0.25">
      <c r="A27" s="293" t="s">
        <v>99</v>
      </c>
      <c r="B27" s="294" t="s">
        <v>100</v>
      </c>
      <c r="C27" s="295" t="s">
        <v>101</v>
      </c>
      <c r="E27" s="489" t="str">
        <f>'III) Omzet en variabele kosten'!A9</f>
        <v>Eigen inkomstenbron 1</v>
      </c>
      <c r="F27" s="490"/>
      <c r="G27" s="300" t="e">
        <f>$E$9*'III) Omzet en variabele kosten'!H9</f>
        <v>#DIV/0!</v>
      </c>
      <c r="H27" s="299" t="e">
        <f>$A$28*'III) Omzet en variabele kosten'!H9</f>
        <v>#DIV/0!</v>
      </c>
      <c r="I27" s="299" t="e">
        <f>$B$28*'III) Omzet en variabele kosten'!H9</f>
        <v>#DIV/0!</v>
      </c>
      <c r="J27" s="299" t="e">
        <f>$C$28*'III) Omzet en variabele kosten'!H9</f>
        <v>#DIV/0!</v>
      </c>
      <c r="K27" s="302" t="e">
        <f>IF(E27=0,0,H27/'III) Omzet en variabele kosten'!D9)</f>
        <v>#DIV/0!</v>
      </c>
      <c r="L27" s="302" t="e">
        <f>IF(E27=0,0,J27/'III) Omzet en variabele kosten'!D9)</f>
        <v>#DIV/0!</v>
      </c>
    </row>
    <row r="28" spans="1:12" ht="14.4" thickBot="1" x14ac:dyDescent="0.3">
      <c r="A28" s="296" t="e">
        <f>E9/E16</f>
        <v>#DIV/0!</v>
      </c>
      <c r="B28" s="297" t="e">
        <f>E9/E17</f>
        <v>#DIV/0!</v>
      </c>
      <c r="C28" s="298" t="e">
        <f>E9/(E17*E18)</f>
        <v>#DIV/0!</v>
      </c>
      <c r="E28" s="489" t="str">
        <f>'III) Omzet en variabele kosten'!A10</f>
        <v>Eigen inkomstenbron 2</v>
      </c>
      <c r="F28" s="490"/>
      <c r="G28" s="300" t="e">
        <f>$E$9*'III) Omzet en variabele kosten'!H10</f>
        <v>#DIV/0!</v>
      </c>
      <c r="H28" s="299" t="e">
        <f>$A$28*'III) Omzet en variabele kosten'!H10</f>
        <v>#DIV/0!</v>
      </c>
      <c r="I28" s="299" t="e">
        <f>$B$28*'III) Omzet en variabele kosten'!H10</f>
        <v>#DIV/0!</v>
      </c>
      <c r="J28" s="299" t="e">
        <f>$C$28*'III) Omzet en variabele kosten'!H10</f>
        <v>#DIV/0!</v>
      </c>
      <c r="K28" s="302" t="e">
        <f>IF(E28=0,0,H28/'III) Omzet en variabele kosten'!D10)</f>
        <v>#DIV/0!</v>
      </c>
      <c r="L28" s="302" t="e">
        <f>IF(E28=0,0,J28/'III) Omzet en variabele kosten'!D10)</f>
        <v>#DIV/0!</v>
      </c>
    </row>
    <row r="29" spans="1:12" x14ac:dyDescent="0.25">
      <c r="E29" s="489" t="str">
        <f>'III) Omzet en variabele kosten'!A12</f>
        <v>Eigen inkomstenbron 4</v>
      </c>
      <c r="F29" s="490"/>
      <c r="G29" s="300" t="e">
        <f>$E$9*'III) Omzet en variabele kosten'!H12</f>
        <v>#DIV/0!</v>
      </c>
      <c r="H29" s="299" t="e">
        <f>$A$28*'III) Omzet en variabele kosten'!H12</f>
        <v>#DIV/0!</v>
      </c>
      <c r="I29" s="299" t="e">
        <f>$B$28*'III) Omzet en variabele kosten'!H12</f>
        <v>#DIV/0!</v>
      </c>
      <c r="J29" s="299" t="e">
        <f>$C$28*'III) Omzet en variabele kosten'!H12</f>
        <v>#DIV/0!</v>
      </c>
      <c r="K29" s="302" t="e">
        <f>IF(E29=0,0,H29/'III) Omzet en variabele kosten'!D12)</f>
        <v>#DIV/0!</v>
      </c>
      <c r="L29" s="302" t="e">
        <f>IF(E29=0,0,J29/'III) Omzet en variabele kosten'!D12)</f>
        <v>#DIV/0!</v>
      </c>
    </row>
    <row r="30" spans="1:12" x14ac:dyDescent="0.25">
      <c r="E30" s="489" t="str">
        <f>'III) Omzet en variabele kosten'!A13</f>
        <v>Eigen inkomstenbron 5</v>
      </c>
      <c r="F30" s="490"/>
      <c r="G30" s="300" t="e">
        <f>$E$9*'III) Omzet en variabele kosten'!H13</f>
        <v>#DIV/0!</v>
      </c>
      <c r="H30" s="299" t="e">
        <f>$A$28*'III) Omzet en variabele kosten'!H13</f>
        <v>#DIV/0!</v>
      </c>
      <c r="I30" s="299" t="e">
        <f>$B$28*'III) Omzet en variabele kosten'!H13</f>
        <v>#DIV/0!</v>
      </c>
      <c r="J30" s="299" t="e">
        <f>$C$28*'III) Omzet en variabele kosten'!H13</f>
        <v>#DIV/0!</v>
      </c>
      <c r="K30" s="302" t="e">
        <f>IF(E30=0,0,H30/'III) Omzet en variabele kosten'!D13)</f>
        <v>#DIV/0!</v>
      </c>
      <c r="L30" s="302" t="e">
        <f>IF(E30=0,0,J30/'III) Omzet en variabele kosten'!D13)</f>
        <v>#DIV/0!</v>
      </c>
    </row>
    <row r="31" spans="1:12" x14ac:dyDescent="0.25">
      <c r="E31" s="489">
        <f>'III) Omzet en variabele kosten'!A16</f>
        <v>0</v>
      </c>
      <c r="F31" s="490"/>
      <c r="G31" s="300" t="e">
        <f>$E$9*'III) Omzet en variabele kosten'!H16</f>
        <v>#DIV/0!</v>
      </c>
      <c r="H31" s="299" t="e">
        <f>$A$28*'III) Omzet en variabele kosten'!H16</f>
        <v>#DIV/0!</v>
      </c>
      <c r="I31" s="299" t="e">
        <f>$B$28*'III) Omzet en variabele kosten'!H16</f>
        <v>#DIV/0!</v>
      </c>
      <c r="J31" s="299" t="e">
        <f>$C$28*'III) Omzet en variabele kosten'!H16</f>
        <v>#DIV/0!</v>
      </c>
      <c r="K31" s="302">
        <f>IF(E31=0,0,H31/'III) Omzet en variabele kosten'!D16)</f>
        <v>0</v>
      </c>
      <c r="L31" s="302">
        <f>IF(E31=0,0,J31/'III) Omzet en variabele kosten'!D16)</f>
        <v>0</v>
      </c>
    </row>
    <row r="33" spans="1:12" ht="14.4" thickBot="1" x14ac:dyDescent="0.3">
      <c r="A33" s="483" t="s">
        <v>275</v>
      </c>
      <c r="B33" s="483"/>
      <c r="C33" s="483"/>
      <c r="G33" s="289"/>
      <c r="H33" s="289"/>
      <c r="I33" s="289"/>
    </row>
    <row r="34" spans="1:12" x14ac:dyDescent="0.25">
      <c r="G34" s="289"/>
      <c r="H34" s="289"/>
      <c r="I34" s="289"/>
    </row>
    <row r="35" spans="1:12" x14ac:dyDescent="0.25">
      <c r="E35" s="484" t="s">
        <v>272</v>
      </c>
      <c r="F35" s="485"/>
      <c r="G35" s="209" t="s">
        <v>273</v>
      </c>
      <c r="H35" s="206" t="s">
        <v>270</v>
      </c>
      <c r="I35" s="206" t="s">
        <v>271</v>
      </c>
      <c r="J35" s="206" t="s">
        <v>101</v>
      </c>
      <c r="K35" s="206" t="s">
        <v>294</v>
      </c>
      <c r="L35" s="206" t="s">
        <v>278</v>
      </c>
    </row>
    <row r="36" spans="1:12" x14ac:dyDescent="0.25">
      <c r="E36" s="481" t="str">
        <f>'III) Omzet en variabele kosten'!A22</f>
        <v>Subsidies</v>
      </c>
      <c r="F36" s="482"/>
      <c r="G36" s="300" t="e">
        <f>$F$9*'III) Omzet en variabele kosten'!H22</f>
        <v>#DIV/0!</v>
      </c>
      <c r="H36" s="306" t="e">
        <f>$A$40*'III) Omzet en variabele kosten'!H22</f>
        <v>#DIV/0!</v>
      </c>
      <c r="I36" s="306" t="e">
        <f>$B$40*'III) Omzet en variabele kosten'!H22</f>
        <v>#DIV/0!</v>
      </c>
      <c r="J36" s="306" t="e">
        <f>$C$40*'III) Omzet en variabele kosten'!H22</f>
        <v>#DIV/0!</v>
      </c>
      <c r="K36" s="302" t="e">
        <f>IF(E36=0,0,H36/'III) Omzet en variabele kosten'!D21)</f>
        <v>#DIV/0!</v>
      </c>
      <c r="L36" s="302" t="e">
        <f>IF(E36=0,0,J36/'III) Omzet en variabele kosten'!D22)</f>
        <v>#DIV/0!</v>
      </c>
    </row>
    <row r="37" spans="1:12" ht="14.4" thickBot="1" x14ac:dyDescent="0.3">
      <c r="E37" s="481" t="str">
        <f>'III) Omzet en variabele kosten'!A23</f>
        <v>Giften</v>
      </c>
      <c r="F37" s="482"/>
      <c r="G37" s="300" t="e">
        <f>$F$9*'III) Omzet en variabele kosten'!H23</f>
        <v>#DIV/0!</v>
      </c>
      <c r="H37" s="306" t="e">
        <f>$A$40*'III) Omzet en variabele kosten'!H23</f>
        <v>#DIV/0!</v>
      </c>
      <c r="I37" s="306" t="e">
        <f>$B$40*'III) Omzet en variabele kosten'!H23</f>
        <v>#DIV/0!</v>
      </c>
      <c r="J37" s="306" t="e">
        <f>$C$40*'III) Omzet en variabele kosten'!H23</f>
        <v>#DIV/0!</v>
      </c>
      <c r="K37" s="302" t="e">
        <f>IF(E37=0,0,H37/'III) Omzet en variabele kosten'!D22)</f>
        <v>#DIV/0!</v>
      </c>
      <c r="L37" s="302" t="e">
        <f>IF(E37=0,0,J37/'III) Omzet en variabele kosten'!D23)</f>
        <v>#DIV/0!</v>
      </c>
    </row>
    <row r="38" spans="1:12" x14ac:dyDescent="0.25">
      <c r="A38" s="486" t="s">
        <v>102</v>
      </c>
      <c r="B38" s="487"/>
      <c r="C38" s="488"/>
      <c r="E38" s="481" t="str">
        <f>'III) Omzet en variabele kosten'!A24</f>
        <v>Eigen inkomsten</v>
      </c>
      <c r="F38" s="482"/>
      <c r="G38" s="300" t="e">
        <f>$F$9*'III) Omzet en variabele kosten'!H24</f>
        <v>#DIV/0!</v>
      </c>
      <c r="H38" s="306" t="e">
        <f>$A$40*'III) Omzet en variabele kosten'!H24</f>
        <v>#DIV/0!</v>
      </c>
      <c r="I38" s="306" t="e">
        <f>$B$40*'III) Omzet en variabele kosten'!H24</f>
        <v>#DIV/0!</v>
      </c>
      <c r="J38" s="306" t="e">
        <f>$C$40*'III) Omzet en variabele kosten'!H24</f>
        <v>#DIV/0!</v>
      </c>
      <c r="K38" s="302" t="e">
        <f>IF(E38=0,0,H38/'III) Omzet en variabele kosten'!D23)</f>
        <v>#DIV/0!</v>
      </c>
      <c r="L38" s="302" t="e">
        <f>IF(E38=0,0,J38/'III) Omzet en variabele kosten'!D24)</f>
        <v>#DIV/0!</v>
      </c>
    </row>
    <row r="39" spans="1:12" x14ac:dyDescent="0.25">
      <c r="A39" s="293" t="s">
        <v>99</v>
      </c>
      <c r="B39" s="294" t="s">
        <v>100</v>
      </c>
      <c r="C39" s="295" t="s">
        <v>101</v>
      </c>
      <c r="E39" s="481" t="str">
        <f>'III) Omzet en variabele kosten'!A25</f>
        <v>Eigen inkomstenbron 1</v>
      </c>
      <c r="F39" s="482"/>
      <c r="G39" s="300" t="e">
        <f>$F$9*'III) Omzet en variabele kosten'!H25</f>
        <v>#DIV/0!</v>
      </c>
      <c r="H39" s="306" t="e">
        <f>$A$40*'III) Omzet en variabele kosten'!H25</f>
        <v>#DIV/0!</v>
      </c>
      <c r="I39" s="306" t="e">
        <f>$B$40*'III) Omzet en variabele kosten'!H25</f>
        <v>#DIV/0!</v>
      </c>
      <c r="J39" s="306" t="e">
        <f>$C$40*'III) Omzet en variabele kosten'!H25</f>
        <v>#DIV/0!</v>
      </c>
      <c r="K39" s="302" t="e">
        <f>IF(E39=0,0,H39/'III) Omzet en variabele kosten'!D24)</f>
        <v>#DIV/0!</v>
      </c>
      <c r="L39" s="302" t="e">
        <f>IF(E39=0,0,J39/'III) Omzet en variabele kosten'!D25)</f>
        <v>#DIV/0!</v>
      </c>
    </row>
    <row r="40" spans="1:12" ht="14.4" thickBot="1" x14ac:dyDescent="0.3">
      <c r="A40" s="303" t="e">
        <f>F9/E16</f>
        <v>#DIV/0!</v>
      </c>
      <c r="B40" s="304" t="e">
        <f>F9/E17</f>
        <v>#DIV/0!</v>
      </c>
      <c r="C40" s="305" t="e">
        <f>F9/(E18*E17)</f>
        <v>#DIV/0!</v>
      </c>
      <c r="E40" s="481" t="str">
        <f>'III) Omzet en variabele kosten'!A26</f>
        <v>Eigen inkomstenbron 2</v>
      </c>
      <c r="F40" s="482"/>
      <c r="G40" s="300" t="e">
        <f>$F$9*'III) Omzet en variabele kosten'!H26</f>
        <v>#DIV/0!</v>
      </c>
      <c r="H40" s="306" t="e">
        <f>$A$40*'III) Omzet en variabele kosten'!H26</f>
        <v>#DIV/0!</v>
      </c>
      <c r="I40" s="306" t="e">
        <f>$B$40*'III) Omzet en variabele kosten'!H26</f>
        <v>#DIV/0!</v>
      </c>
      <c r="J40" s="306" t="e">
        <f>$C$40*'III) Omzet en variabele kosten'!H26</f>
        <v>#DIV/0!</v>
      </c>
      <c r="K40" s="302" t="e">
        <f>IF(E40=0,0,H40/'III) Omzet en variabele kosten'!D25)</f>
        <v>#DIV/0!</v>
      </c>
      <c r="L40" s="302" t="e">
        <f>IF(E40=0,0,J40/'III) Omzet en variabele kosten'!D26)</f>
        <v>#DIV/0!</v>
      </c>
    </row>
    <row r="41" spans="1:12" x14ac:dyDescent="0.25">
      <c r="E41" s="481" t="str">
        <f>'III) Omzet en variabele kosten'!A28</f>
        <v>Eigen inkomstenbron 4</v>
      </c>
      <c r="F41" s="482"/>
      <c r="G41" s="300" t="e">
        <f>$F$9*'III) Omzet en variabele kosten'!H28</f>
        <v>#DIV/0!</v>
      </c>
      <c r="H41" s="306" t="e">
        <f>$A$40*'III) Omzet en variabele kosten'!H28</f>
        <v>#DIV/0!</v>
      </c>
      <c r="I41" s="306" t="e">
        <f>$B$40*'III) Omzet en variabele kosten'!H28</f>
        <v>#DIV/0!</v>
      </c>
      <c r="J41" s="306" t="e">
        <f>$C$40*'III) Omzet en variabele kosten'!H28</f>
        <v>#DIV/0!</v>
      </c>
      <c r="K41" s="302" t="e">
        <f>IF(E41=0,0,H41/'III) Omzet en variabele kosten'!D26)</f>
        <v>#DIV/0!</v>
      </c>
      <c r="L41" s="302" t="e">
        <f>IF(E41=0,0,J41/'III) Omzet en variabele kosten'!D28)</f>
        <v>#DIV/0!</v>
      </c>
    </row>
    <row r="42" spans="1:12" x14ac:dyDescent="0.25">
      <c r="E42" s="481" t="str">
        <f>'III) Omzet en variabele kosten'!A29</f>
        <v>Eigen inkomstenbron 5</v>
      </c>
      <c r="F42" s="482"/>
      <c r="G42" s="300" t="e">
        <f>$F$9*'III) Omzet en variabele kosten'!H29</f>
        <v>#DIV/0!</v>
      </c>
      <c r="H42" s="306" t="e">
        <f>$A$40*'III) Omzet en variabele kosten'!H29</f>
        <v>#DIV/0!</v>
      </c>
      <c r="I42" s="306" t="e">
        <f>$B$40*'III) Omzet en variabele kosten'!H29</f>
        <v>#DIV/0!</v>
      </c>
      <c r="J42" s="306" t="e">
        <f>$C$40*'III) Omzet en variabele kosten'!H29</f>
        <v>#DIV/0!</v>
      </c>
      <c r="K42" s="302" t="e">
        <f>IF(E42=0,0,H42/'III) Omzet en variabele kosten'!D28)</f>
        <v>#DIV/0!</v>
      </c>
      <c r="L42" s="302" t="e">
        <f>IF(E42=0,0,J42/'III) Omzet en variabele kosten'!D29)</f>
        <v>#DIV/0!</v>
      </c>
    </row>
    <row r="43" spans="1:12" x14ac:dyDescent="0.25">
      <c r="E43" s="481">
        <f>'III) Omzet en variabele kosten'!A32</f>
        <v>0</v>
      </c>
      <c r="F43" s="482"/>
      <c r="G43" s="300" t="e">
        <f>$F$9*'III) Omzet en variabele kosten'!H32</f>
        <v>#DIV/0!</v>
      </c>
      <c r="H43" s="306" t="e">
        <f>$A$40*'III) Omzet en variabele kosten'!H32</f>
        <v>#DIV/0!</v>
      </c>
      <c r="I43" s="306" t="e">
        <f>$B$40*'III) Omzet en variabele kosten'!H32</f>
        <v>#DIV/0!</v>
      </c>
      <c r="J43" s="306" t="e">
        <f>$C$40*'III) Omzet en variabele kosten'!H32</f>
        <v>#DIV/0!</v>
      </c>
      <c r="K43" s="302">
        <f>IF(E43=0,0,H43/'III) Omzet en variabele kosten'!D29)</f>
        <v>0</v>
      </c>
      <c r="L43" s="302">
        <f>IF(E43=0,0,J43/'III) Omzet en variabele kosten'!D32)</f>
        <v>0</v>
      </c>
    </row>
  </sheetData>
  <mergeCells count="27">
    <mergeCell ref="F11:H12"/>
    <mergeCell ref="A1:C1"/>
    <mergeCell ref="A16:D16"/>
    <mergeCell ref="A17:D17"/>
    <mergeCell ref="A18:D18"/>
    <mergeCell ref="E28:F28"/>
    <mergeCell ref="E29:F29"/>
    <mergeCell ref="E30:F30"/>
    <mergeCell ref="E31:F31"/>
    <mergeCell ref="E27:F27"/>
    <mergeCell ref="A21:C21"/>
    <mergeCell ref="E23:F23"/>
    <mergeCell ref="E24:F24"/>
    <mergeCell ref="E25:F25"/>
    <mergeCell ref="E26:F26"/>
    <mergeCell ref="A26:C26"/>
    <mergeCell ref="E43:F43"/>
    <mergeCell ref="A33:C33"/>
    <mergeCell ref="E35:F35"/>
    <mergeCell ref="E36:F36"/>
    <mergeCell ref="E37:F37"/>
    <mergeCell ref="E38:F38"/>
    <mergeCell ref="A38:C38"/>
    <mergeCell ref="E39:F39"/>
    <mergeCell ref="E40:F40"/>
    <mergeCell ref="E41:F41"/>
    <mergeCell ref="E42:F4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ignoredErrors>
    <ignoredError sqref="E9" evalError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A1:U51"/>
  <sheetViews>
    <sheetView topLeftCell="A26" workbookViewId="0">
      <selection activeCell="E43" sqref="E43"/>
    </sheetView>
  </sheetViews>
  <sheetFormatPr defaultColWidth="9.109375" defaultRowHeight="14.4" x14ac:dyDescent="0.3"/>
  <cols>
    <col min="1" max="1" width="9.109375" customWidth="1"/>
    <col min="3" max="4" width="9.109375" customWidth="1"/>
    <col min="5" max="5" width="10.6640625" bestFit="1" customWidth="1"/>
    <col min="6" max="6" width="5.88671875" customWidth="1"/>
    <col min="7" max="7" width="11.6640625" bestFit="1" customWidth="1"/>
    <col min="12" max="12" width="43.109375" customWidth="1"/>
    <col min="13" max="13" width="11.33203125" customWidth="1"/>
    <col min="14" max="14" width="10.6640625" customWidth="1"/>
    <col min="15" max="15" width="6.33203125" customWidth="1"/>
    <col min="16" max="16" width="11" bestFit="1" customWidth="1"/>
  </cols>
  <sheetData>
    <row r="1" spans="1:21" ht="15" thickBot="1" x14ac:dyDescent="0.35">
      <c r="A1" s="500" t="s">
        <v>196</v>
      </c>
      <c r="B1" s="501"/>
      <c r="C1" s="501"/>
      <c r="D1" s="501"/>
      <c r="E1" s="502"/>
      <c r="F1" s="35"/>
      <c r="G1" s="126" t="s">
        <v>207</v>
      </c>
      <c r="H1" s="127"/>
      <c r="I1" s="127"/>
    </row>
    <row r="2" spans="1:21" ht="15" thickBot="1" x14ac:dyDescent="0.35">
      <c r="A2" s="66"/>
      <c r="B2" s="67"/>
      <c r="C2" s="67"/>
      <c r="D2" s="67"/>
      <c r="E2" s="67"/>
      <c r="F2" s="67"/>
      <c r="G2" s="67"/>
      <c r="L2" s="34" t="s">
        <v>208</v>
      </c>
      <c r="M2" s="34" t="s">
        <v>114</v>
      </c>
      <c r="N2" s="34" t="s">
        <v>88</v>
      </c>
    </row>
    <row r="3" spans="1:21" ht="15" thickBot="1" x14ac:dyDescent="0.35">
      <c r="A3" s="68" t="s">
        <v>131</v>
      </c>
      <c r="B3" s="69"/>
      <c r="C3" s="69"/>
      <c r="D3" s="69"/>
      <c r="E3" s="70" t="s">
        <v>132</v>
      </c>
      <c r="F3" s="70"/>
      <c r="G3" s="70" t="s">
        <v>133</v>
      </c>
      <c r="L3" s="122" t="s">
        <v>205</v>
      </c>
      <c r="M3" s="117">
        <f>SUM(M4:M20)</f>
        <v>0</v>
      </c>
      <c r="N3" s="118">
        <f>SUM(N4:N20)</f>
        <v>0</v>
      </c>
    </row>
    <row r="4" spans="1:21" ht="15" thickBot="1" x14ac:dyDescent="0.35">
      <c r="A4" s="68" t="s">
        <v>134</v>
      </c>
      <c r="B4" s="69"/>
      <c r="C4" s="69"/>
      <c r="D4" s="71"/>
      <c r="E4" s="133">
        <v>12</v>
      </c>
      <c r="F4" s="72"/>
      <c r="G4" s="133">
        <v>12</v>
      </c>
      <c r="L4" s="123" t="s">
        <v>201</v>
      </c>
      <c r="M4" s="116">
        <v>0</v>
      </c>
      <c r="N4" s="116">
        <v>0</v>
      </c>
    </row>
    <row r="5" spans="1:21" ht="15" thickBot="1" x14ac:dyDescent="0.35">
      <c r="A5" s="73" t="s">
        <v>135</v>
      </c>
      <c r="B5" s="74"/>
      <c r="C5" s="74"/>
      <c r="D5" s="74"/>
      <c r="E5" s="75"/>
      <c r="F5" s="76"/>
      <c r="G5" s="76"/>
      <c r="L5" s="124" t="s">
        <v>202</v>
      </c>
      <c r="M5" s="109">
        <v>0</v>
      </c>
      <c r="N5" s="109">
        <v>0</v>
      </c>
    </row>
    <row r="6" spans="1:21" x14ac:dyDescent="0.3">
      <c r="A6" s="77" t="s">
        <v>136</v>
      </c>
      <c r="B6" s="78"/>
      <c r="C6" s="78"/>
      <c r="D6" s="78"/>
      <c r="E6" s="79">
        <f>'VI) Resultatenrekening'!B3</f>
        <v>0</v>
      </c>
      <c r="F6" s="79"/>
      <c r="G6" s="79">
        <f>'VI) Resultatenrekening'!C3</f>
        <v>0</v>
      </c>
      <c r="L6" s="124" t="s">
        <v>38</v>
      </c>
      <c r="M6" s="109">
        <v>0</v>
      </c>
      <c r="N6" s="109">
        <v>0</v>
      </c>
    </row>
    <row r="7" spans="1:21" x14ac:dyDescent="0.3">
      <c r="A7" s="80" t="s">
        <v>137</v>
      </c>
      <c r="B7" s="81"/>
      <c r="C7" s="81"/>
      <c r="D7" s="81"/>
      <c r="E7" s="82">
        <f>'VI) Resultatenrekening'!B8</f>
        <v>0</v>
      </c>
      <c r="F7" s="82"/>
      <c r="G7" s="82">
        <f>'VI) Resultatenrekening'!C8</f>
        <v>0</v>
      </c>
      <c r="L7" s="125" t="s">
        <v>203</v>
      </c>
      <c r="M7" s="109">
        <v>0</v>
      </c>
      <c r="N7" s="109">
        <v>0</v>
      </c>
      <c r="P7" s="66"/>
      <c r="Q7" s="22"/>
      <c r="R7" s="22"/>
      <c r="S7" s="22"/>
      <c r="T7" s="22"/>
      <c r="U7" s="22"/>
    </row>
    <row r="8" spans="1:21" ht="15" thickBot="1" x14ac:dyDescent="0.35">
      <c r="A8" s="83" t="s">
        <v>138</v>
      </c>
      <c r="B8" s="84"/>
      <c r="C8" s="84"/>
      <c r="D8" s="84"/>
      <c r="E8" s="85">
        <f>E6-E7</f>
        <v>0</v>
      </c>
      <c r="F8" s="85"/>
      <c r="G8" s="85">
        <f>G6-G7</f>
        <v>0</v>
      </c>
      <c r="L8" s="124" t="s">
        <v>206</v>
      </c>
      <c r="M8" s="109">
        <v>0</v>
      </c>
      <c r="N8" s="109">
        <v>0</v>
      </c>
    </row>
    <row r="9" spans="1:21" x14ac:dyDescent="0.3">
      <c r="A9" s="86" t="s">
        <v>139</v>
      </c>
      <c r="B9" s="78"/>
      <c r="C9" s="78"/>
      <c r="D9" s="78"/>
      <c r="E9" s="87"/>
      <c r="F9" s="87"/>
      <c r="G9" s="87"/>
      <c r="L9" s="124"/>
      <c r="M9" s="109">
        <v>0</v>
      </c>
      <c r="N9" s="109">
        <v>0</v>
      </c>
    </row>
    <row r="10" spans="1:21" x14ac:dyDescent="0.3">
      <c r="A10" s="80" t="s">
        <v>166</v>
      </c>
      <c r="B10" s="81"/>
      <c r="C10" s="81"/>
      <c r="D10" s="81"/>
      <c r="E10" s="82">
        <f>'VI) Resultatenrekening'!B15-'IV) Vaste kosten'!B51</f>
        <v>0</v>
      </c>
      <c r="F10" s="82"/>
      <c r="G10" s="82">
        <f>'VI) Resultatenrekening'!C15-'IV) Vaste kosten'!C51</f>
        <v>0</v>
      </c>
      <c r="L10" s="124"/>
      <c r="M10" s="109">
        <v>0</v>
      </c>
      <c r="N10" s="109">
        <v>0</v>
      </c>
      <c r="P10" s="66"/>
    </row>
    <row r="11" spans="1:21" x14ac:dyDescent="0.3">
      <c r="A11" s="88" t="s">
        <v>167</v>
      </c>
      <c r="B11" s="69"/>
      <c r="C11" s="69"/>
      <c r="D11" s="71"/>
      <c r="E11" s="89">
        <f>'VI) Resultatenrekening'!B16</f>
        <v>0</v>
      </c>
      <c r="F11" s="90"/>
      <c r="G11" s="89">
        <f>'VI) Resultatenrekening'!C16</f>
        <v>0</v>
      </c>
      <c r="L11" s="124"/>
      <c r="M11" s="109">
        <v>0</v>
      </c>
      <c r="N11" s="109">
        <v>0</v>
      </c>
      <c r="P11" s="66"/>
    </row>
    <row r="12" spans="1:21" x14ac:dyDescent="0.3">
      <c r="A12" s="91" t="s">
        <v>140</v>
      </c>
      <c r="B12" s="92"/>
      <c r="C12" s="92"/>
      <c r="D12" s="92"/>
      <c r="E12" s="93"/>
      <c r="F12" s="93"/>
      <c r="G12" s="93"/>
      <c r="L12" s="124"/>
      <c r="M12" s="109">
        <v>0</v>
      </c>
      <c r="N12" s="109">
        <v>0</v>
      </c>
      <c r="P12" s="114"/>
      <c r="Q12" s="23"/>
      <c r="R12" s="23"/>
      <c r="S12" s="23"/>
      <c r="T12" s="23"/>
      <c r="U12" s="23"/>
    </row>
    <row r="13" spans="1:21" x14ac:dyDescent="0.3">
      <c r="A13" s="88" t="s">
        <v>168</v>
      </c>
      <c r="B13" s="69"/>
      <c r="C13" s="69"/>
      <c r="D13" s="69"/>
      <c r="E13" s="94">
        <f>'IV) Vaste kosten'!B51</f>
        <v>0</v>
      </c>
      <c r="F13" s="95"/>
      <c r="G13" s="94">
        <f>'IV) Vaste kosten'!C51</f>
        <v>0</v>
      </c>
      <c r="L13" s="124"/>
      <c r="M13" s="109">
        <v>0</v>
      </c>
      <c r="N13" s="109">
        <v>0</v>
      </c>
      <c r="P13" s="24"/>
    </row>
    <row r="14" spans="1:21" x14ac:dyDescent="0.3">
      <c r="A14" s="80" t="s">
        <v>169</v>
      </c>
      <c r="B14" s="81"/>
      <c r="C14" s="81"/>
      <c r="D14" s="81"/>
      <c r="E14" s="82">
        <f>'VI) Resultatenrekening'!B17</f>
        <v>0</v>
      </c>
      <c r="F14" s="82"/>
      <c r="G14" s="82">
        <f>'VI) Resultatenrekening'!C17</f>
        <v>0</v>
      </c>
      <c r="L14" s="124"/>
      <c r="M14" s="109">
        <v>0</v>
      </c>
      <c r="N14" s="109">
        <v>0</v>
      </c>
    </row>
    <row r="15" spans="1:21" x14ac:dyDescent="0.3">
      <c r="A15" s="80" t="s">
        <v>170</v>
      </c>
      <c r="B15" s="81"/>
      <c r="C15" s="81"/>
      <c r="D15" s="81"/>
      <c r="E15" s="82">
        <f>'VI) Resultatenrekening'!B18</f>
        <v>0</v>
      </c>
      <c r="F15" s="82"/>
      <c r="G15" s="82">
        <f>'VI) Resultatenrekening'!C18</f>
        <v>0</v>
      </c>
      <c r="L15" s="124"/>
      <c r="M15" s="109">
        <v>0</v>
      </c>
      <c r="N15" s="109">
        <v>0</v>
      </c>
    </row>
    <row r="16" spans="1:21" ht="15" thickBot="1" x14ac:dyDescent="0.35">
      <c r="A16" s="83" t="s">
        <v>171</v>
      </c>
      <c r="B16" s="84"/>
      <c r="C16" s="84"/>
      <c r="D16" s="84"/>
      <c r="E16" s="85">
        <f>E10+E11+E13+E14+E15</f>
        <v>0</v>
      </c>
      <c r="F16" s="85"/>
      <c r="G16" s="85">
        <f>G10+G11+G13+G14+G15</f>
        <v>0</v>
      </c>
      <c r="L16" s="124"/>
      <c r="M16" s="109">
        <v>0</v>
      </c>
      <c r="N16" s="109">
        <v>0</v>
      </c>
    </row>
    <row r="17" spans="1:14" ht="15" thickBot="1" x14ac:dyDescent="0.35">
      <c r="A17" s="96" t="s">
        <v>172</v>
      </c>
      <c r="B17" s="97"/>
      <c r="C17" s="97"/>
      <c r="D17" s="97"/>
      <c r="E17" s="98">
        <f>E8-E16</f>
        <v>0</v>
      </c>
      <c r="F17" s="98"/>
      <c r="G17" s="98">
        <f>G8-G16</f>
        <v>0</v>
      </c>
      <c r="L17" s="124"/>
      <c r="M17" s="109">
        <v>0</v>
      </c>
      <c r="N17" s="109">
        <v>0</v>
      </c>
    </row>
    <row r="18" spans="1:14" ht="15" thickBot="1" x14ac:dyDescent="0.35">
      <c r="A18" s="99" t="s">
        <v>173</v>
      </c>
      <c r="B18" s="100"/>
      <c r="C18" s="100"/>
      <c r="D18" s="100"/>
      <c r="E18" s="101">
        <f>'VI) Resultatenrekening'!B22</f>
        <v>0</v>
      </c>
      <c r="F18" s="101"/>
      <c r="G18" s="101">
        <f>'VI) Resultatenrekening'!C22</f>
        <v>0</v>
      </c>
      <c r="L18" s="124"/>
      <c r="M18" s="109">
        <v>0</v>
      </c>
      <c r="N18" s="109">
        <v>0</v>
      </c>
    </row>
    <row r="19" spans="1:14" ht="15" thickBot="1" x14ac:dyDescent="0.35">
      <c r="A19" s="96" t="s">
        <v>174</v>
      </c>
      <c r="B19" s="97"/>
      <c r="C19" s="97"/>
      <c r="D19" s="97"/>
      <c r="E19" s="98">
        <f>E17-E18</f>
        <v>0</v>
      </c>
      <c r="F19" s="98"/>
      <c r="G19" s="98">
        <f>G17-G18</f>
        <v>0</v>
      </c>
      <c r="L19" s="124"/>
      <c r="M19" s="109">
        <v>0</v>
      </c>
      <c r="N19" s="109">
        <v>0</v>
      </c>
    </row>
    <row r="20" spans="1:14" ht="15" thickBot="1" x14ac:dyDescent="0.35">
      <c r="A20" s="99" t="s">
        <v>175</v>
      </c>
      <c r="B20" s="100"/>
      <c r="C20" s="100"/>
      <c r="D20" s="100"/>
      <c r="E20" s="101">
        <f>'VI) Resultatenrekening'!B29</f>
        <v>0</v>
      </c>
      <c r="F20" s="101"/>
      <c r="G20" s="101">
        <f>'VI) Resultatenrekening'!C29</f>
        <v>0</v>
      </c>
      <c r="L20" s="124"/>
      <c r="M20" s="109">
        <v>0</v>
      </c>
      <c r="N20" s="109">
        <v>0</v>
      </c>
    </row>
    <row r="21" spans="1:14" ht="15" thickBot="1" x14ac:dyDescent="0.35">
      <c r="A21" s="96" t="s">
        <v>176</v>
      </c>
      <c r="B21" s="97"/>
      <c r="C21" s="97"/>
      <c r="D21" s="97"/>
      <c r="E21" s="98">
        <f>E19-E20</f>
        <v>0</v>
      </c>
      <c r="F21" s="98"/>
      <c r="G21" s="98">
        <f>G19-G20</f>
        <v>0</v>
      </c>
      <c r="L21" s="107" t="s">
        <v>146</v>
      </c>
      <c r="M21" s="109">
        <v>0</v>
      </c>
      <c r="N21" s="109">
        <v>0</v>
      </c>
    </row>
    <row r="22" spans="1:14" ht="15" thickBot="1" x14ac:dyDescent="0.35">
      <c r="A22" s="102"/>
      <c r="B22" s="102"/>
      <c r="C22" s="102"/>
      <c r="D22" s="102"/>
      <c r="E22" s="103"/>
      <c r="F22" s="103"/>
      <c r="G22" s="103"/>
      <c r="L22" s="107" t="s">
        <v>147</v>
      </c>
      <c r="M22" s="109">
        <v>0</v>
      </c>
      <c r="N22" s="109">
        <v>0</v>
      </c>
    </row>
    <row r="23" spans="1:14" ht="15" thickBot="1" x14ac:dyDescent="0.35">
      <c r="A23" s="96" t="s">
        <v>164</v>
      </c>
      <c r="B23" s="97"/>
      <c r="C23" s="97"/>
      <c r="D23" s="97"/>
      <c r="E23" s="98"/>
      <c r="F23" s="98"/>
      <c r="G23" s="98"/>
      <c r="L23" s="107" t="s">
        <v>148</v>
      </c>
      <c r="M23" s="109">
        <v>0</v>
      </c>
      <c r="N23" s="109">
        <v>0</v>
      </c>
    </row>
    <row r="24" spans="1:14" ht="15" thickBot="1" x14ac:dyDescent="0.35">
      <c r="A24" s="96" t="s">
        <v>141</v>
      </c>
      <c r="B24" s="97"/>
      <c r="C24" s="97"/>
      <c r="D24" s="97"/>
      <c r="E24" s="98"/>
      <c r="F24" s="98"/>
      <c r="G24" s="98"/>
      <c r="L24" s="107" t="s">
        <v>149</v>
      </c>
      <c r="M24" s="109">
        <v>0</v>
      </c>
      <c r="N24" s="109">
        <v>0</v>
      </c>
    </row>
    <row r="25" spans="1:14" x14ac:dyDescent="0.3">
      <c r="A25" s="104" t="s">
        <v>177</v>
      </c>
      <c r="B25" s="105"/>
      <c r="C25" s="105"/>
      <c r="D25" s="105"/>
      <c r="E25" s="106">
        <f>E21+E14</f>
        <v>0</v>
      </c>
      <c r="F25" s="106"/>
      <c r="G25" s="106">
        <f>G21+G14</f>
        <v>0</v>
      </c>
      <c r="L25" s="107" t="s">
        <v>223</v>
      </c>
      <c r="M25" s="82">
        <f>'II) Financiering'!B32/12</f>
        <v>0</v>
      </c>
      <c r="N25" s="82">
        <f>'II) Financiering'!B33/12</f>
        <v>0</v>
      </c>
    </row>
    <row r="26" spans="1:14" x14ac:dyDescent="0.3">
      <c r="A26" s="104" t="s">
        <v>165</v>
      </c>
      <c r="B26" s="105"/>
      <c r="C26" s="105"/>
      <c r="D26" s="105"/>
      <c r="E26" s="106"/>
      <c r="F26" s="106"/>
      <c r="G26" s="106"/>
      <c r="H26" t="s">
        <v>197</v>
      </c>
      <c r="L26" s="107" t="s">
        <v>222</v>
      </c>
      <c r="M26" s="82">
        <f>'II) Financiering'!B25/12</f>
        <v>0</v>
      </c>
      <c r="N26" s="82">
        <f>'II) Financiering'!B26/12</f>
        <v>0</v>
      </c>
    </row>
    <row r="27" spans="1:14" ht="15" thickBot="1" x14ac:dyDescent="0.35">
      <c r="A27" s="104"/>
      <c r="B27" s="105"/>
      <c r="C27" s="105"/>
      <c r="D27" s="105"/>
      <c r="E27" s="106"/>
      <c r="F27" s="106"/>
      <c r="G27" s="106"/>
      <c r="L27" s="107" t="s">
        <v>152</v>
      </c>
      <c r="M27" s="119">
        <v>0</v>
      </c>
      <c r="N27" s="119">
        <v>0</v>
      </c>
    </row>
    <row r="28" spans="1:14" ht="15" thickBot="1" x14ac:dyDescent="0.35">
      <c r="A28" s="104" t="s">
        <v>142</v>
      </c>
      <c r="B28" s="105"/>
      <c r="C28" s="105"/>
      <c r="D28" s="105"/>
      <c r="E28" s="106">
        <f>SUM(E25:E27)</f>
        <v>0</v>
      </c>
      <c r="F28" s="106"/>
      <c r="G28" s="106">
        <f>SUM(G25:G27)</f>
        <v>0</v>
      </c>
      <c r="L28" s="34" t="s">
        <v>16</v>
      </c>
      <c r="M28" s="120">
        <f>M3+M21+M22+M23+M24+M25+M26+M27</f>
        <v>0</v>
      </c>
      <c r="N28" s="120">
        <f>N3+N21+N22+N23+N24+N25+N26+N27</f>
        <v>0</v>
      </c>
    </row>
    <row r="29" spans="1:14" x14ac:dyDescent="0.3">
      <c r="A29" s="104"/>
      <c r="B29" s="105"/>
      <c r="C29" s="105"/>
      <c r="D29" s="105"/>
      <c r="E29" s="106"/>
      <c r="F29" s="106"/>
      <c r="G29" s="106"/>
      <c r="K29" t="s">
        <v>155</v>
      </c>
      <c r="L29" t="s">
        <v>220</v>
      </c>
    </row>
    <row r="30" spans="1:14" x14ac:dyDescent="0.3">
      <c r="A30" s="104" t="s">
        <v>143</v>
      </c>
      <c r="B30" s="105"/>
      <c r="C30" s="105"/>
      <c r="D30" s="105"/>
      <c r="E30" s="106"/>
      <c r="F30" s="106"/>
      <c r="G30" s="106"/>
      <c r="K30" t="s">
        <v>156</v>
      </c>
      <c r="L30" t="s">
        <v>157</v>
      </c>
    </row>
    <row r="31" spans="1:14" ht="15" x14ac:dyDescent="0.35">
      <c r="A31" s="107" t="s">
        <v>144</v>
      </c>
      <c r="B31" s="108"/>
      <c r="C31" s="81"/>
      <c r="D31" s="81"/>
      <c r="E31" s="115">
        <f>IF(M3*12&gt;9000,M3*12,9000)</f>
        <v>9000</v>
      </c>
      <c r="F31" s="115"/>
      <c r="G31" s="115">
        <f>IF(N3*12&gt;9000,N3*12,9000)</f>
        <v>9000</v>
      </c>
      <c r="L31" s="21" t="s">
        <v>158</v>
      </c>
    </row>
    <row r="32" spans="1:14" ht="15" x14ac:dyDescent="0.35">
      <c r="A32" s="107" t="s">
        <v>145</v>
      </c>
      <c r="B32" s="108"/>
      <c r="C32" s="81"/>
      <c r="D32" s="81"/>
      <c r="E32" s="115">
        <f>'VI) Resultatenrekening'!B33</f>
        <v>0</v>
      </c>
      <c r="F32" s="115"/>
      <c r="G32" s="115">
        <f>'VI) Resultatenrekening'!C33</f>
        <v>0</v>
      </c>
      <c r="H32" t="s">
        <v>198</v>
      </c>
      <c r="L32" s="21" t="s">
        <v>159</v>
      </c>
    </row>
    <row r="33" spans="1:12" x14ac:dyDescent="0.3">
      <c r="A33" s="107" t="s">
        <v>146</v>
      </c>
      <c r="B33" s="81"/>
      <c r="C33" s="81"/>
      <c r="D33" s="81"/>
      <c r="E33" s="115">
        <f>M21*12</f>
        <v>0</v>
      </c>
      <c r="F33" s="115"/>
      <c r="G33" s="115">
        <f>N21*12</f>
        <v>0</v>
      </c>
      <c r="L33" s="114"/>
    </row>
    <row r="34" spans="1:12" x14ac:dyDescent="0.3">
      <c r="A34" s="107" t="s">
        <v>147</v>
      </c>
      <c r="B34" s="81"/>
      <c r="C34" s="81"/>
      <c r="D34" s="81"/>
      <c r="E34" s="115">
        <f t="shared" ref="E34:E39" si="0">M22*12</f>
        <v>0</v>
      </c>
      <c r="F34" s="115"/>
      <c r="G34" s="115">
        <f t="shared" ref="G34:G39" si="1">N22*12</f>
        <v>0</v>
      </c>
      <c r="L34" s="24"/>
    </row>
    <row r="35" spans="1:12" x14ac:dyDescent="0.3">
      <c r="A35" s="107" t="s">
        <v>148</v>
      </c>
      <c r="B35" s="81"/>
      <c r="C35" s="81"/>
      <c r="D35" s="81"/>
      <c r="E35" s="115">
        <f t="shared" si="0"/>
        <v>0</v>
      </c>
      <c r="F35" s="115"/>
      <c r="G35" s="115">
        <f t="shared" si="1"/>
        <v>0</v>
      </c>
    </row>
    <row r="36" spans="1:12" x14ac:dyDescent="0.3">
      <c r="A36" s="107" t="s">
        <v>149</v>
      </c>
      <c r="B36" s="81"/>
      <c r="C36" s="81"/>
      <c r="D36" s="81"/>
      <c r="E36" s="115">
        <f t="shared" si="0"/>
        <v>0</v>
      </c>
      <c r="F36" s="115"/>
      <c r="G36" s="115">
        <f t="shared" si="1"/>
        <v>0</v>
      </c>
    </row>
    <row r="37" spans="1:12" x14ac:dyDescent="0.3">
      <c r="A37" s="107" t="s">
        <v>150</v>
      </c>
      <c r="B37" s="81"/>
      <c r="C37" s="81"/>
      <c r="D37" s="81"/>
      <c r="E37" s="115">
        <f t="shared" si="0"/>
        <v>0</v>
      </c>
      <c r="F37" s="115"/>
      <c r="G37" s="115">
        <f t="shared" si="1"/>
        <v>0</v>
      </c>
    </row>
    <row r="38" spans="1:12" x14ac:dyDescent="0.3">
      <c r="A38" s="107" t="s">
        <v>151</v>
      </c>
      <c r="B38" s="81"/>
      <c r="C38" s="81"/>
      <c r="D38" s="81"/>
      <c r="E38" s="115">
        <f t="shared" si="0"/>
        <v>0</v>
      </c>
      <c r="F38" s="115"/>
      <c r="G38" s="115">
        <f t="shared" si="1"/>
        <v>0</v>
      </c>
    </row>
    <row r="39" spans="1:12" x14ac:dyDescent="0.3">
      <c r="A39" s="107" t="s">
        <v>152</v>
      </c>
      <c r="B39" s="81"/>
      <c r="C39" s="81"/>
      <c r="D39" s="81"/>
      <c r="E39" s="115">
        <f t="shared" si="0"/>
        <v>0</v>
      </c>
      <c r="F39" s="115"/>
      <c r="G39" s="115">
        <f t="shared" si="1"/>
        <v>0</v>
      </c>
    </row>
    <row r="40" spans="1:12" x14ac:dyDescent="0.3">
      <c r="A40" s="107"/>
      <c r="B40" s="81"/>
      <c r="C40" s="81"/>
      <c r="D40" s="81"/>
      <c r="E40" s="115"/>
      <c r="F40" s="115"/>
      <c r="G40" s="115"/>
    </row>
    <row r="41" spans="1:12" x14ac:dyDescent="0.3">
      <c r="A41" s="110" t="s">
        <v>153</v>
      </c>
      <c r="B41" s="81"/>
      <c r="C41" s="81"/>
      <c r="D41" s="81"/>
      <c r="E41" s="82">
        <f>SUM(E31:E40)</f>
        <v>9000</v>
      </c>
      <c r="F41" s="82"/>
      <c r="G41" s="82">
        <f>SUM(G31:G40)</f>
        <v>9000</v>
      </c>
    </row>
    <row r="42" spans="1:12" x14ac:dyDescent="0.3">
      <c r="A42" s="110"/>
      <c r="B42" s="81"/>
      <c r="C42" s="81"/>
      <c r="D42" s="81"/>
      <c r="E42" s="82"/>
      <c r="F42" s="82"/>
      <c r="G42" s="82"/>
    </row>
    <row r="43" spans="1:12" ht="15" customHeight="1" x14ac:dyDescent="0.3">
      <c r="A43" s="111" t="s">
        <v>154</v>
      </c>
      <c r="B43" s="112"/>
      <c r="C43" s="112"/>
      <c r="D43" s="112"/>
      <c r="E43" s="113">
        <f>E28-E41</f>
        <v>-9000</v>
      </c>
      <c r="F43" s="113"/>
      <c r="G43" s="113">
        <f>G28-G41</f>
        <v>-9000</v>
      </c>
    </row>
    <row r="44" spans="1:12" x14ac:dyDescent="0.3">
      <c r="A44" s="100"/>
      <c r="B44" s="66"/>
      <c r="C44" s="66"/>
      <c r="D44" s="66"/>
      <c r="E44" s="65"/>
      <c r="F44" s="65"/>
      <c r="G44" s="65"/>
    </row>
    <row r="45" spans="1:12" ht="15" x14ac:dyDescent="0.35">
      <c r="B45" s="21"/>
      <c r="C45" s="22"/>
      <c r="D45" s="22"/>
      <c r="E45" s="22"/>
      <c r="F45" s="22"/>
      <c r="G45" s="22"/>
    </row>
    <row r="46" spans="1:12" x14ac:dyDescent="0.3">
      <c r="A46" t="s">
        <v>155</v>
      </c>
      <c r="B46" t="s">
        <v>220</v>
      </c>
    </row>
    <row r="47" spans="1:12" x14ac:dyDescent="0.3">
      <c r="A47" t="s">
        <v>156</v>
      </c>
      <c r="B47" t="s">
        <v>157</v>
      </c>
    </row>
    <row r="48" spans="1:12" ht="15" x14ac:dyDescent="0.35">
      <c r="B48" s="21" t="s">
        <v>158</v>
      </c>
    </row>
    <row r="49" spans="1:7" ht="15" x14ac:dyDescent="0.35">
      <c r="B49" s="21" t="s">
        <v>159</v>
      </c>
    </row>
    <row r="50" spans="1:7" ht="15" x14ac:dyDescent="0.35">
      <c r="A50" t="s">
        <v>160</v>
      </c>
      <c r="B50" s="121" t="s">
        <v>161</v>
      </c>
      <c r="C50" s="23"/>
      <c r="D50" s="23"/>
      <c r="E50" s="23"/>
      <c r="F50" s="23"/>
      <c r="G50" s="23"/>
    </row>
    <row r="51" spans="1:7" x14ac:dyDescent="0.3">
      <c r="B51" s="24" t="s">
        <v>162</v>
      </c>
    </row>
  </sheetData>
  <mergeCells count="1">
    <mergeCell ref="A1:E1"/>
  </mergeCells>
  <conditionalFormatting sqref="A43">
    <cfRule type="expression" dxfId="2" priority="3">
      <formula>$E$43&gt;0</formula>
    </cfRule>
  </conditionalFormatting>
  <conditionalFormatting sqref="E43">
    <cfRule type="expression" dxfId="1" priority="2">
      <formula>$E$43&gt;0</formula>
    </cfRule>
  </conditionalFormatting>
  <conditionalFormatting sqref="G43">
    <cfRule type="expression" dxfId="0" priority="1">
      <formula>$G$43&gt;0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/>
  <dimension ref="A1:P94"/>
  <sheetViews>
    <sheetView workbookViewId="0">
      <pane ySplit="1" topLeftCell="A74" activePane="bottomLeft" state="frozen"/>
      <selection pane="bottomLeft" activeCell="K8" sqref="K8"/>
    </sheetView>
  </sheetViews>
  <sheetFormatPr defaultRowHeight="14.4" x14ac:dyDescent="0.3"/>
  <cols>
    <col min="1" max="1" width="36.33203125" customWidth="1"/>
    <col min="2" max="10" width="10.5546875" bestFit="1" customWidth="1"/>
    <col min="11" max="13" width="11.44140625" bestFit="1" customWidth="1"/>
    <col min="14" max="14" width="10.5546875" bestFit="1" customWidth="1"/>
  </cols>
  <sheetData>
    <row r="1" spans="1:16" ht="15.6" thickBot="1" x14ac:dyDescent="0.4">
      <c r="A1" s="20" t="s">
        <v>194</v>
      </c>
      <c r="B1" s="130" t="s">
        <v>180</v>
      </c>
      <c r="C1" s="130" t="s">
        <v>181</v>
      </c>
      <c r="D1" s="130" t="s">
        <v>182</v>
      </c>
      <c r="E1" s="130" t="s">
        <v>183</v>
      </c>
      <c r="F1" s="130" t="s">
        <v>184</v>
      </c>
      <c r="G1" s="130" t="s">
        <v>185</v>
      </c>
      <c r="H1" s="130" t="s">
        <v>186</v>
      </c>
      <c r="I1" s="130" t="s">
        <v>187</v>
      </c>
      <c r="J1" s="130" t="s">
        <v>188</v>
      </c>
      <c r="K1" s="130" t="s">
        <v>189</v>
      </c>
      <c r="L1" s="130" t="s">
        <v>190</v>
      </c>
      <c r="M1" s="132" t="s">
        <v>191</v>
      </c>
      <c r="N1" s="29" t="s">
        <v>178</v>
      </c>
      <c r="O1" s="21"/>
      <c r="P1" s="21"/>
    </row>
    <row r="2" spans="1:16" ht="16.2" x14ac:dyDescent="0.35">
      <c r="A2" s="30" t="s">
        <v>179</v>
      </c>
      <c r="B2" s="128">
        <f>'II) Financiering'!B9+'II) Financiering'!B11+'II) Financiering'!B13</f>
        <v>0</v>
      </c>
      <c r="C2" s="128">
        <f>B94</f>
        <v>0</v>
      </c>
      <c r="D2" s="128">
        <f t="shared" ref="D2:M2" si="0">C94</f>
        <v>0</v>
      </c>
      <c r="E2" s="128">
        <f t="shared" si="0"/>
        <v>0</v>
      </c>
      <c r="F2" s="128">
        <f t="shared" si="0"/>
        <v>0</v>
      </c>
      <c r="G2" s="128">
        <f>F94</f>
        <v>0</v>
      </c>
      <c r="H2" s="128">
        <f t="shared" si="0"/>
        <v>0</v>
      </c>
      <c r="I2" s="128">
        <f t="shared" si="0"/>
        <v>0</v>
      </c>
      <c r="J2" s="128">
        <f t="shared" si="0"/>
        <v>0</v>
      </c>
      <c r="K2" s="128">
        <f t="shared" si="0"/>
        <v>0</v>
      </c>
      <c r="L2" s="128">
        <f t="shared" si="0"/>
        <v>0</v>
      </c>
      <c r="M2" s="129">
        <f t="shared" si="0"/>
        <v>0</v>
      </c>
      <c r="N2" s="131"/>
      <c r="O2" s="21"/>
      <c r="P2" s="21"/>
    </row>
    <row r="3" spans="1:16" ht="15" x14ac:dyDescent="0.35">
      <c r="A3" s="2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49"/>
      <c r="N3" s="55"/>
      <c r="O3" s="21"/>
      <c r="P3" s="21"/>
    </row>
    <row r="4" spans="1:16" ht="16.2" x14ac:dyDescent="0.35">
      <c r="A4" s="25" t="s">
        <v>295</v>
      </c>
      <c r="B4" s="56">
        <f t="shared" ref="B4:M4" si="1">B5</f>
        <v>0</v>
      </c>
      <c r="C4" s="56">
        <f t="shared" si="1"/>
        <v>0</v>
      </c>
      <c r="D4" s="56">
        <f t="shared" si="1"/>
        <v>0</v>
      </c>
      <c r="E4" s="56">
        <f t="shared" si="1"/>
        <v>0</v>
      </c>
      <c r="F4" s="56">
        <f t="shared" si="1"/>
        <v>0</v>
      </c>
      <c r="G4" s="56">
        <f t="shared" si="1"/>
        <v>0</v>
      </c>
      <c r="H4" s="56">
        <f t="shared" si="1"/>
        <v>0</v>
      </c>
      <c r="I4" s="56">
        <f t="shared" si="1"/>
        <v>0</v>
      </c>
      <c r="J4" s="56">
        <f t="shared" si="1"/>
        <v>0</v>
      </c>
      <c r="K4" s="56">
        <f t="shared" si="1"/>
        <v>0</v>
      </c>
      <c r="L4" s="56">
        <f t="shared" si="1"/>
        <v>0</v>
      </c>
      <c r="M4" s="56">
        <f t="shared" si="1"/>
        <v>0</v>
      </c>
      <c r="N4" s="56">
        <f>N5</f>
        <v>0</v>
      </c>
      <c r="O4" s="21"/>
      <c r="P4" s="21"/>
    </row>
    <row r="5" spans="1:16" ht="15" x14ac:dyDescent="0.35">
      <c r="A5" s="21" t="s">
        <v>221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57">
        <f>('VI) Resultatenrekening'!B4-'VI) Resultatenrekening'!B9)*1.21</f>
        <v>0</v>
      </c>
      <c r="O5" s="21"/>
      <c r="P5" s="21"/>
    </row>
    <row r="6" spans="1:16" ht="15" x14ac:dyDescent="0.35">
      <c r="A6" s="2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9"/>
      <c r="N6" s="58"/>
      <c r="O6" s="21"/>
      <c r="P6" s="21"/>
    </row>
    <row r="7" spans="1:16" ht="16.8" thickBot="1" x14ac:dyDescent="0.4">
      <c r="A7" s="25" t="s">
        <v>199</v>
      </c>
      <c r="B7" s="31">
        <f>B8+B52+B60+B67+B72+B88+B86+B83</f>
        <v>0</v>
      </c>
      <c r="C7" s="31">
        <f t="shared" ref="C7:N7" si="2">C8+C52+C60+C67+C72+C88+C86</f>
        <v>0</v>
      </c>
      <c r="D7" s="31">
        <f t="shared" si="2"/>
        <v>0</v>
      </c>
      <c r="E7" s="31">
        <f t="shared" si="2"/>
        <v>0</v>
      </c>
      <c r="F7" s="31">
        <f t="shared" si="2"/>
        <v>0</v>
      </c>
      <c r="G7" s="31">
        <f t="shared" si="2"/>
        <v>0</v>
      </c>
      <c r="H7" s="31">
        <f t="shared" si="2"/>
        <v>0</v>
      </c>
      <c r="I7" s="31">
        <f t="shared" si="2"/>
        <v>0</v>
      </c>
      <c r="J7" s="31">
        <f t="shared" si="2"/>
        <v>0</v>
      </c>
      <c r="K7" s="31">
        <f t="shared" si="2"/>
        <v>0</v>
      </c>
      <c r="L7" s="31">
        <f t="shared" si="2"/>
        <v>0</v>
      </c>
      <c r="M7" s="31">
        <f t="shared" si="2"/>
        <v>0</v>
      </c>
      <c r="N7" s="31">
        <f t="shared" si="2"/>
        <v>9000</v>
      </c>
      <c r="O7" s="21"/>
      <c r="P7" s="21"/>
    </row>
    <row r="8" spans="1:16" x14ac:dyDescent="0.3">
      <c r="A8" s="36" t="s">
        <v>21</v>
      </c>
      <c r="B8" s="26">
        <f>B9+B12+B18+B28+B35+B40+B49+B50</f>
        <v>0</v>
      </c>
      <c r="C8" s="26">
        <f t="shared" ref="C8:N8" si="3">C9+C12+C18+C28+C35+C40+C49+C50</f>
        <v>0</v>
      </c>
      <c r="D8" s="26">
        <f t="shared" si="3"/>
        <v>0</v>
      </c>
      <c r="E8" s="26">
        <f t="shared" si="3"/>
        <v>0</v>
      </c>
      <c r="F8" s="26">
        <f t="shared" si="3"/>
        <v>0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26">
        <f t="shared" si="3"/>
        <v>0</v>
      </c>
      <c r="K8" s="26">
        <f t="shared" si="3"/>
        <v>0</v>
      </c>
      <c r="L8" s="26">
        <f t="shared" si="3"/>
        <v>0</v>
      </c>
      <c r="M8" s="26">
        <f t="shared" si="3"/>
        <v>0</v>
      </c>
      <c r="N8" s="26">
        <f t="shared" si="3"/>
        <v>0</v>
      </c>
    </row>
    <row r="9" spans="1:16" ht="15" x14ac:dyDescent="0.35">
      <c r="A9" s="27" t="s">
        <v>22</v>
      </c>
      <c r="B9" s="37">
        <f>SUM(B10:B11)</f>
        <v>0</v>
      </c>
      <c r="C9" s="37">
        <f t="shared" ref="C9:M9" si="4">SUM(C10:C11)</f>
        <v>0</v>
      </c>
      <c r="D9" s="37">
        <f t="shared" si="4"/>
        <v>0</v>
      </c>
      <c r="E9" s="37">
        <f t="shared" si="4"/>
        <v>0</v>
      </c>
      <c r="F9" s="37">
        <f t="shared" si="4"/>
        <v>0</v>
      </c>
      <c r="G9" s="37">
        <f t="shared" si="4"/>
        <v>0</v>
      </c>
      <c r="H9" s="37">
        <f t="shared" si="4"/>
        <v>0</v>
      </c>
      <c r="I9" s="37">
        <f t="shared" si="4"/>
        <v>0</v>
      </c>
      <c r="J9" s="37">
        <f t="shared" si="4"/>
        <v>0</v>
      </c>
      <c r="K9" s="37">
        <f t="shared" si="4"/>
        <v>0</v>
      </c>
      <c r="L9" s="37">
        <f t="shared" si="4"/>
        <v>0</v>
      </c>
      <c r="M9" s="37">
        <f t="shared" si="4"/>
        <v>0</v>
      </c>
      <c r="N9" s="59">
        <f>SUM(N10:N11)</f>
        <v>0</v>
      </c>
      <c r="O9" s="21"/>
      <c r="P9" s="21"/>
    </row>
    <row r="10" spans="1:16" ht="15" x14ac:dyDescent="0.35">
      <c r="A10" s="38" t="s">
        <v>23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50"/>
      <c r="N10" s="57">
        <f>'IV) Vaste kosten'!B8</f>
        <v>0</v>
      </c>
      <c r="O10" s="21"/>
      <c r="P10" s="21"/>
    </row>
    <row r="11" spans="1:16" ht="15" x14ac:dyDescent="0.35">
      <c r="A11" s="38" t="s">
        <v>24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50"/>
      <c r="N11" s="57">
        <f>'IV) Vaste kosten'!B9</f>
        <v>0</v>
      </c>
      <c r="O11" s="21"/>
      <c r="P11" s="21"/>
    </row>
    <row r="12" spans="1:16" ht="15" x14ac:dyDescent="0.35">
      <c r="A12" s="40" t="s">
        <v>25</v>
      </c>
      <c r="B12" s="37">
        <f>SUM(B13:B17)</f>
        <v>0</v>
      </c>
      <c r="C12" s="37">
        <f t="shared" ref="C12:N12" si="5">SUM(C13:C17)</f>
        <v>0</v>
      </c>
      <c r="D12" s="37">
        <f t="shared" si="5"/>
        <v>0</v>
      </c>
      <c r="E12" s="37">
        <f t="shared" si="5"/>
        <v>0</v>
      </c>
      <c r="F12" s="37">
        <f t="shared" si="5"/>
        <v>0</v>
      </c>
      <c r="G12" s="37">
        <f t="shared" si="5"/>
        <v>0</v>
      </c>
      <c r="H12" s="37">
        <f t="shared" si="5"/>
        <v>0</v>
      </c>
      <c r="I12" s="37">
        <f t="shared" si="5"/>
        <v>0</v>
      </c>
      <c r="J12" s="37">
        <f t="shared" si="5"/>
        <v>0</v>
      </c>
      <c r="K12" s="37">
        <f t="shared" si="5"/>
        <v>0</v>
      </c>
      <c r="L12" s="37">
        <f t="shared" si="5"/>
        <v>0</v>
      </c>
      <c r="M12" s="37">
        <f t="shared" si="5"/>
        <v>0</v>
      </c>
      <c r="N12" s="59">
        <f t="shared" si="5"/>
        <v>0</v>
      </c>
      <c r="O12" s="21"/>
      <c r="P12" s="21"/>
    </row>
    <row r="13" spans="1:16" ht="15" x14ac:dyDescent="0.35">
      <c r="A13" s="38" t="s">
        <v>26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50"/>
      <c r="N13" s="57">
        <f>'IV) Vaste kosten'!B11*1.21</f>
        <v>0</v>
      </c>
      <c r="O13" s="21"/>
      <c r="P13" s="21"/>
    </row>
    <row r="14" spans="1:16" ht="15" x14ac:dyDescent="0.35">
      <c r="A14" s="38" t="s">
        <v>27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50"/>
      <c r="N14" s="57">
        <f>'IV) Vaste kosten'!B12*1.21</f>
        <v>0</v>
      </c>
      <c r="O14" s="21"/>
      <c r="P14" s="21"/>
    </row>
    <row r="15" spans="1:16" ht="15" x14ac:dyDescent="0.35">
      <c r="A15" s="38" t="s">
        <v>28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50"/>
      <c r="N15" s="57">
        <f>'IV) Vaste kosten'!B13*1.21</f>
        <v>0</v>
      </c>
      <c r="O15" s="21"/>
      <c r="P15" s="21"/>
    </row>
    <row r="16" spans="1:16" ht="15" x14ac:dyDescent="0.35">
      <c r="A16" s="38" t="s">
        <v>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50"/>
      <c r="N16" s="57">
        <f>'IV) Vaste kosten'!B14*1.21</f>
        <v>0</v>
      </c>
      <c r="O16" s="21"/>
      <c r="P16" s="21"/>
    </row>
    <row r="17" spans="1:16" ht="15" x14ac:dyDescent="0.35">
      <c r="A17" s="38" t="s">
        <v>30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50"/>
      <c r="N17" s="57">
        <f>'IV) Vaste kosten'!B15*1.21</f>
        <v>0</v>
      </c>
      <c r="O17" s="21"/>
      <c r="P17" s="21"/>
    </row>
    <row r="18" spans="1:16" ht="15" x14ac:dyDescent="0.35">
      <c r="A18" s="40" t="s">
        <v>31</v>
      </c>
      <c r="B18" s="37">
        <f>SUM(B19:B27)</f>
        <v>0</v>
      </c>
      <c r="C18" s="37">
        <f t="shared" ref="C18:N18" si="6">SUM(C19:C27)</f>
        <v>0</v>
      </c>
      <c r="D18" s="37">
        <f t="shared" si="6"/>
        <v>0</v>
      </c>
      <c r="E18" s="37">
        <f t="shared" si="6"/>
        <v>0</v>
      </c>
      <c r="F18" s="37">
        <f t="shared" si="6"/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>SUM(M19:M27)</f>
        <v>0</v>
      </c>
      <c r="N18" s="59">
        <f t="shared" si="6"/>
        <v>0</v>
      </c>
      <c r="O18" s="21"/>
      <c r="P18" s="21"/>
    </row>
    <row r="19" spans="1:16" ht="15" x14ac:dyDescent="0.35">
      <c r="A19" s="38" t="s">
        <v>127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50"/>
      <c r="N19" s="57">
        <f>'IV) Vaste kosten'!B17*1.21</f>
        <v>0</v>
      </c>
      <c r="O19" s="21"/>
      <c r="P19" s="21"/>
    </row>
    <row r="20" spans="1:16" ht="15" x14ac:dyDescent="0.35">
      <c r="A20" s="38" t="s">
        <v>32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50"/>
      <c r="N20" s="57">
        <f>'IV) Vaste kosten'!B18</f>
        <v>0</v>
      </c>
      <c r="O20" s="21"/>
      <c r="P20" s="21"/>
    </row>
    <row r="21" spans="1:16" ht="15" x14ac:dyDescent="0.35">
      <c r="A21" s="38" t="s">
        <v>33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50"/>
      <c r="N21" s="57">
        <f>'IV) Vaste kosten'!B19*1.21</f>
        <v>0</v>
      </c>
      <c r="O21" s="21"/>
      <c r="P21" s="21"/>
    </row>
    <row r="22" spans="1:16" ht="15" x14ac:dyDescent="0.35">
      <c r="A22" s="38" t="s">
        <v>34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50"/>
      <c r="N22" s="57">
        <f>'IV) Vaste kosten'!B20*1.21</f>
        <v>0</v>
      </c>
      <c r="O22" s="21"/>
      <c r="P22" s="21"/>
    </row>
    <row r="23" spans="1:16" ht="15" x14ac:dyDescent="0.35">
      <c r="A23" s="38" t="s">
        <v>35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50"/>
      <c r="N23" s="57">
        <f>'IV) Vaste kosten'!B21*1.21</f>
        <v>0</v>
      </c>
      <c r="O23" s="21"/>
      <c r="P23" s="21"/>
    </row>
    <row r="24" spans="1:16" ht="15" x14ac:dyDescent="0.35">
      <c r="A24" s="38" t="s">
        <v>36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50"/>
      <c r="N24" s="57">
        <f>'IV) Vaste kosten'!B22*1.21</f>
        <v>0</v>
      </c>
      <c r="O24" s="21"/>
      <c r="P24" s="21"/>
    </row>
    <row r="25" spans="1:16" ht="15" x14ac:dyDescent="0.35">
      <c r="A25" s="38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50"/>
      <c r="N25" s="57">
        <f>'IV) Vaste kosten'!B23*1.21</f>
        <v>0</v>
      </c>
      <c r="O25" s="21"/>
      <c r="P25" s="21"/>
    </row>
    <row r="26" spans="1:16" ht="15" x14ac:dyDescent="0.35">
      <c r="A26" s="38" t="s">
        <v>38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50"/>
      <c r="N26" s="57">
        <f>'IV) Vaste kosten'!B24*1.21</f>
        <v>0</v>
      </c>
      <c r="O26" s="21"/>
      <c r="P26" s="21"/>
    </row>
    <row r="27" spans="1:16" ht="15" x14ac:dyDescent="0.35">
      <c r="A27" s="38" t="s">
        <v>30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50"/>
      <c r="N27" s="57">
        <f>'IV) Vaste kosten'!B25*1.21</f>
        <v>0</v>
      </c>
      <c r="O27" s="21"/>
      <c r="P27" s="21"/>
    </row>
    <row r="28" spans="1:16" ht="15" x14ac:dyDescent="0.35">
      <c r="A28" s="40" t="s">
        <v>39</v>
      </c>
      <c r="B28" s="37">
        <f>SUM(B29:B34)</f>
        <v>0</v>
      </c>
      <c r="C28" s="37">
        <f t="shared" ref="C28:N28" si="7">SUM(C29:C34)</f>
        <v>0</v>
      </c>
      <c r="D28" s="37">
        <f t="shared" si="7"/>
        <v>0</v>
      </c>
      <c r="E28" s="37">
        <f t="shared" si="7"/>
        <v>0</v>
      </c>
      <c r="F28" s="37">
        <f t="shared" si="7"/>
        <v>0</v>
      </c>
      <c r="G28" s="37">
        <f t="shared" si="7"/>
        <v>0</v>
      </c>
      <c r="H28" s="37">
        <f t="shared" si="7"/>
        <v>0</v>
      </c>
      <c r="I28" s="37">
        <f t="shared" si="7"/>
        <v>0</v>
      </c>
      <c r="J28" s="37">
        <f t="shared" si="7"/>
        <v>0</v>
      </c>
      <c r="K28" s="37">
        <f t="shared" si="7"/>
        <v>0</v>
      </c>
      <c r="L28" s="37">
        <f t="shared" si="7"/>
        <v>0</v>
      </c>
      <c r="M28" s="37">
        <f t="shared" si="7"/>
        <v>0</v>
      </c>
      <c r="N28" s="59">
        <f t="shared" si="7"/>
        <v>0</v>
      </c>
      <c r="O28" s="21"/>
      <c r="P28" s="21"/>
    </row>
    <row r="29" spans="1:16" ht="15" x14ac:dyDescent="0.35">
      <c r="A29" s="38" t="s">
        <v>40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50"/>
      <c r="N29" s="57">
        <f>'IV) Vaste kosten'!B27</f>
        <v>0</v>
      </c>
      <c r="O29" s="21"/>
      <c r="P29" s="21"/>
    </row>
    <row r="30" spans="1:16" ht="15" x14ac:dyDescent="0.35">
      <c r="A30" s="38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50"/>
      <c r="N30" s="57">
        <f>'IV) Vaste kosten'!B28</f>
        <v>0</v>
      </c>
      <c r="O30" s="21"/>
      <c r="P30" s="21"/>
    </row>
    <row r="31" spans="1:16" ht="15" x14ac:dyDescent="0.35">
      <c r="A31" s="38" t="s">
        <v>90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0"/>
      <c r="N31" s="57">
        <f>'IV) Vaste kosten'!B29</f>
        <v>0</v>
      </c>
      <c r="O31" s="21"/>
      <c r="P31" s="21"/>
    </row>
    <row r="32" spans="1:16" ht="15" x14ac:dyDescent="0.35">
      <c r="A32" s="135" t="s">
        <v>219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50"/>
      <c r="N32" s="57">
        <f>'IV) Vaste kosten'!B30</f>
        <v>0</v>
      </c>
      <c r="O32" s="21"/>
      <c r="P32" s="21"/>
    </row>
    <row r="33" spans="1:16" ht="15" x14ac:dyDescent="0.35">
      <c r="A33" s="135" t="s">
        <v>218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50"/>
      <c r="N33" s="57">
        <f>'IV) Vaste kosten'!B31</f>
        <v>0</v>
      </c>
      <c r="O33" s="21"/>
      <c r="P33" s="21"/>
    </row>
    <row r="34" spans="1:16" ht="15" x14ac:dyDescent="0.35">
      <c r="A34" s="134" t="s">
        <v>217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50"/>
      <c r="N34" s="57">
        <f>'IV) Vaste kosten'!B32</f>
        <v>0</v>
      </c>
      <c r="O34" s="21"/>
      <c r="P34" s="21"/>
    </row>
    <row r="35" spans="1:16" ht="15" x14ac:dyDescent="0.35">
      <c r="A35" s="40" t="s">
        <v>43</v>
      </c>
      <c r="B35" s="37">
        <f>SUM(B36:B39)</f>
        <v>0</v>
      </c>
      <c r="C35" s="37">
        <f t="shared" ref="C35:N35" si="8">SUM(C36:C39)</f>
        <v>0</v>
      </c>
      <c r="D35" s="37">
        <f t="shared" si="8"/>
        <v>0</v>
      </c>
      <c r="E35" s="37">
        <f t="shared" si="8"/>
        <v>0</v>
      </c>
      <c r="F35" s="37">
        <f t="shared" si="8"/>
        <v>0</v>
      </c>
      <c r="G35" s="37">
        <f t="shared" si="8"/>
        <v>0</v>
      </c>
      <c r="H35" s="37">
        <f t="shared" si="8"/>
        <v>0</v>
      </c>
      <c r="I35" s="37">
        <f t="shared" si="8"/>
        <v>0</v>
      </c>
      <c r="J35" s="37">
        <f t="shared" si="8"/>
        <v>0</v>
      </c>
      <c r="K35" s="37">
        <f t="shared" si="8"/>
        <v>0</v>
      </c>
      <c r="L35" s="37">
        <f t="shared" si="8"/>
        <v>0</v>
      </c>
      <c r="M35" s="37">
        <f t="shared" si="8"/>
        <v>0</v>
      </c>
      <c r="N35" s="59">
        <f t="shared" si="8"/>
        <v>0</v>
      </c>
      <c r="O35" s="21"/>
      <c r="P35" s="21"/>
    </row>
    <row r="36" spans="1:16" ht="15" x14ac:dyDescent="0.35">
      <c r="A36" s="38" t="s">
        <v>44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50"/>
      <c r="N36" s="57">
        <f>'IV) Vaste kosten'!B34*1.21</f>
        <v>0</v>
      </c>
      <c r="O36" s="21"/>
      <c r="P36" s="21"/>
    </row>
    <row r="37" spans="1:16" ht="15" x14ac:dyDescent="0.35">
      <c r="A37" s="38" t="s">
        <v>45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50"/>
      <c r="N37" s="57">
        <f>'IV) Vaste kosten'!B35*1.21</f>
        <v>0</v>
      </c>
      <c r="O37" s="21"/>
      <c r="P37" s="21"/>
    </row>
    <row r="38" spans="1:16" ht="15" x14ac:dyDescent="0.35">
      <c r="A38" s="38" t="s">
        <v>46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50"/>
      <c r="N38" s="57">
        <f>'IV) Vaste kosten'!B36*1.21</f>
        <v>0</v>
      </c>
      <c r="O38" s="21"/>
      <c r="P38" s="21"/>
    </row>
    <row r="39" spans="1:16" ht="15" x14ac:dyDescent="0.35">
      <c r="A39" s="38" t="s">
        <v>126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50"/>
      <c r="N39" s="57">
        <f>'IV) Vaste kosten'!B39*1.21</f>
        <v>0</v>
      </c>
      <c r="O39" s="21"/>
      <c r="P39" s="21"/>
    </row>
    <row r="40" spans="1:16" ht="15" x14ac:dyDescent="0.35">
      <c r="A40" s="40" t="s">
        <v>47</v>
      </c>
      <c r="B40" s="37">
        <f>SUM(B41:B48)</f>
        <v>0</v>
      </c>
      <c r="C40" s="37">
        <f t="shared" ref="C40:N40" si="9">SUM(C41:C48)</f>
        <v>0</v>
      </c>
      <c r="D40" s="37">
        <f t="shared" si="9"/>
        <v>0</v>
      </c>
      <c r="E40" s="37">
        <f t="shared" si="9"/>
        <v>0</v>
      </c>
      <c r="F40" s="37">
        <f t="shared" si="9"/>
        <v>0</v>
      </c>
      <c r="G40" s="37">
        <f t="shared" si="9"/>
        <v>0</v>
      </c>
      <c r="H40" s="37">
        <f t="shared" si="9"/>
        <v>0</v>
      </c>
      <c r="I40" s="37">
        <f t="shared" si="9"/>
        <v>0</v>
      </c>
      <c r="J40" s="37">
        <f t="shared" si="9"/>
        <v>0</v>
      </c>
      <c r="K40" s="37">
        <f t="shared" si="9"/>
        <v>0</v>
      </c>
      <c r="L40" s="37">
        <f t="shared" si="9"/>
        <v>0</v>
      </c>
      <c r="M40" s="37">
        <f t="shared" si="9"/>
        <v>0</v>
      </c>
      <c r="N40" s="59">
        <f t="shared" si="9"/>
        <v>0</v>
      </c>
      <c r="O40" s="21"/>
      <c r="P40" s="21"/>
    </row>
    <row r="41" spans="1:16" ht="15" x14ac:dyDescent="0.35">
      <c r="A41" s="38" t="s">
        <v>48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50"/>
      <c r="N41" s="57">
        <f>'IV) Vaste kosten'!B41*1.21</f>
        <v>0</v>
      </c>
      <c r="O41" s="21"/>
      <c r="P41" s="21"/>
    </row>
    <row r="42" spans="1:16" ht="15" x14ac:dyDescent="0.35">
      <c r="A42" s="38" t="s">
        <v>49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50"/>
      <c r="N42" s="57">
        <f>'IV) Vaste kosten'!B42*1.21</f>
        <v>0</v>
      </c>
      <c r="O42" s="21"/>
      <c r="P42" s="21"/>
    </row>
    <row r="43" spans="1:16" ht="15" x14ac:dyDescent="0.35">
      <c r="A43" s="38" t="s">
        <v>50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50"/>
      <c r="N43" s="57">
        <f>'IV) Vaste kosten'!B43*1.21</f>
        <v>0</v>
      </c>
      <c r="O43" s="21"/>
      <c r="P43" s="21"/>
    </row>
    <row r="44" spans="1:16" ht="15" x14ac:dyDescent="0.35">
      <c r="A44" s="38" t="s">
        <v>51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50"/>
      <c r="N44" s="57">
        <f>'IV) Vaste kosten'!B44*1.21</f>
        <v>0</v>
      </c>
      <c r="O44" s="21"/>
      <c r="P44" s="21"/>
    </row>
    <row r="45" spans="1:16" ht="15" x14ac:dyDescent="0.35">
      <c r="A45" s="38" t="s">
        <v>52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50"/>
      <c r="N45" s="57">
        <f>'IV) Vaste kosten'!B45*1.21</f>
        <v>0</v>
      </c>
      <c r="O45" s="21"/>
      <c r="P45" s="21"/>
    </row>
    <row r="46" spans="1:16" ht="15" x14ac:dyDescent="0.35">
      <c r="A46" s="38" t="s">
        <v>53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50"/>
      <c r="N46" s="57">
        <f>'IV) Vaste kosten'!B46*1.21</f>
        <v>0</v>
      </c>
      <c r="O46" s="21"/>
      <c r="P46" s="21"/>
    </row>
    <row r="47" spans="1:16" ht="15" x14ac:dyDescent="0.35">
      <c r="A47" s="38" t="s">
        <v>54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50"/>
      <c r="N47" s="57">
        <f>'IV) Vaste kosten'!B47*1.21</f>
        <v>0</v>
      </c>
      <c r="O47" s="21"/>
      <c r="P47" s="21"/>
    </row>
    <row r="48" spans="1:16" ht="15" x14ac:dyDescent="0.35">
      <c r="A48" s="38" t="s">
        <v>55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50"/>
      <c r="N48" s="57">
        <f>'IV) Vaste kosten'!B48*1.21</f>
        <v>0</v>
      </c>
      <c r="O48" s="21"/>
      <c r="P48" s="21"/>
    </row>
    <row r="49" spans="1:16" ht="15" x14ac:dyDescent="0.35">
      <c r="A49" s="40" t="s">
        <v>193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51"/>
      <c r="N49" s="59">
        <f>'IV) Vaste kosten'!B51</f>
        <v>0</v>
      </c>
      <c r="O49" s="21"/>
      <c r="P49" s="21"/>
    </row>
    <row r="50" spans="1:16" ht="15" x14ac:dyDescent="0.35">
      <c r="A50" s="40" t="s">
        <v>281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51"/>
      <c r="N50" s="59">
        <f>'IV) Vaste kosten'!B53</f>
        <v>0</v>
      </c>
      <c r="O50" s="21"/>
      <c r="P50" s="21"/>
    </row>
    <row r="51" spans="1:16" x14ac:dyDescent="0.3">
      <c r="A51" s="44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50"/>
      <c r="N51" s="60"/>
    </row>
    <row r="52" spans="1:16" ht="15" x14ac:dyDescent="0.35">
      <c r="A52" s="45" t="s">
        <v>57</v>
      </c>
      <c r="B52" s="43">
        <f>SUM(B53:B59)</f>
        <v>0</v>
      </c>
      <c r="C52" s="43">
        <f t="shared" ref="C52:N52" si="10">SUM(C53:C59)</f>
        <v>0</v>
      </c>
      <c r="D52" s="43">
        <f t="shared" si="10"/>
        <v>0</v>
      </c>
      <c r="E52" s="43">
        <f t="shared" si="10"/>
        <v>0</v>
      </c>
      <c r="F52" s="43">
        <f t="shared" si="10"/>
        <v>0</v>
      </c>
      <c r="G52" s="43">
        <f t="shared" si="10"/>
        <v>0</v>
      </c>
      <c r="H52" s="43">
        <f t="shared" si="10"/>
        <v>0</v>
      </c>
      <c r="I52" s="43">
        <f t="shared" si="10"/>
        <v>0</v>
      </c>
      <c r="J52" s="43">
        <f t="shared" si="10"/>
        <v>0</v>
      </c>
      <c r="K52" s="43">
        <f t="shared" si="10"/>
        <v>0</v>
      </c>
      <c r="L52" s="43">
        <f t="shared" si="10"/>
        <v>0</v>
      </c>
      <c r="M52" s="52">
        <f t="shared" si="10"/>
        <v>0</v>
      </c>
      <c r="N52" s="61">
        <f t="shared" si="10"/>
        <v>0</v>
      </c>
      <c r="O52" s="21"/>
      <c r="P52" s="21"/>
    </row>
    <row r="53" spans="1:16" ht="15" x14ac:dyDescent="0.35">
      <c r="A53" s="38" t="s">
        <v>58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50"/>
      <c r="N53" s="57">
        <f>'IV) Vaste kosten'!B56</f>
        <v>0</v>
      </c>
      <c r="O53" s="21"/>
      <c r="P53" s="21"/>
    </row>
    <row r="54" spans="1:16" ht="15" x14ac:dyDescent="0.35">
      <c r="A54" s="38" t="s">
        <v>59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50"/>
      <c r="N54" s="57">
        <f>'IV) Vaste kosten'!B57</f>
        <v>0</v>
      </c>
      <c r="O54" s="21"/>
      <c r="P54" s="21"/>
    </row>
    <row r="55" spans="1:16" ht="15" x14ac:dyDescent="0.35">
      <c r="A55" s="38" t="s">
        <v>60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50"/>
      <c r="N55" s="57">
        <f>'IV) Vaste kosten'!B58</f>
        <v>0</v>
      </c>
      <c r="O55" s="21"/>
      <c r="P55" s="21"/>
    </row>
    <row r="56" spans="1:16" ht="15" x14ac:dyDescent="0.35">
      <c r="A56" s="38" t="s">
        <v>61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50"/>
      <c r="N56" s="57">
        <f>'IV) Vaste kosten'!B59</f>
        <v>0</v>
      </c>
      <c r="O56" s="21"/>
      <c r="P56" s="21"/>
    </row>
    <row r="57" spans="1:16" ht="15" x14ac:dyDescent="0.35">
      <c r="A57" s="38" t="s">
        <v>62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50"/>
      <c r="N57" s="57">
        <f>'IV) Vaste kosten'!B60</f>
        <v>0</v>
      </c>
      <c r="O57" s="21"/>
      <c r="P57" s="21"/>
    </row>
    <row r="58" spans="1:16" ht="15" x14ac:dyDescent="0.35">
      <c r="A58" s="38" t="s">
        <v>63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50"/>
      <c r="N58" s="57">
        <f>'IV) Vaste kosten'!B61</f>
        <v>0</v>
      </c>
      <c r="O58" s="21"/>
      <c r="P58" s="21"/>
    </row>
    <row r="59" spans="1:16" ht="15" x14ac:dyDescent="0.35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50"/>
      <c r="N59" s="57">
        <f>'IV) Vaste kosten'!B62</f>
        <v>0</v>
      </c>
      <c r="O59" s="21"/>
      <c r="P59" s="21"/>
    </row>
    <row r="60" spans="1:16" ht="15" x14ac:dyDescent="0.35">
      <c r="A60" s="42" t="s">
        <v>91</v>
      </c>
      <c r="B60" s="43">
        <f>SUM(B61:B66)</f>
        <v>0</v>
      </c>
      <c r="C60" s="43">
        <f t="shared" ref="C60:L60" si="11">SUM(C61:C66)</f>
        <v>0</v>
      </c>
      <c r="D60" s="43">
        <f t="shared" si="11"/>
        <v>0</v>
      </c>
      <c r="E60" s="43">
        <f t="shared" si="11"/>
        <v>0</v>
      </c>
      <c r="F60" s="43">
        <f t="shared" si="11"/>
        <v>0</v>
      </c>
      <c r="G60" s="43">
        <f t="shared" si="11"/>
        <v>0</v>
      </c>
      <c r="H60" s="43">
        <f t="shared" si="11"/>
        <v>0</v>
      </c>
      <c r="I60" s="43">
        <f t="shared" si="11"/>
        <v>0</v>
      </c>
      <c r="J60" s="43">
        <f t="shared" si="11"/>
        <v>0</v>
      </c>
      <c r="K60" s="43">
        <f t="shared" si="11"/>
        <v>0</v>
      </c>
      <c r="L60" s="43">
        <f t="shared" si="11"/>
        <v>0</v>
      </c>
      <c r="M60" s="52">
        <f>SUM(M61:M66)</f>
        <v>0</v>
      </c>
      <c r="N60" s="61">
        <f>SUM(N61:N66)</f>
        <v>0</v>
      </c>
      <c r="O60" s="21"/>
      <c r="P60" s="21"/>
    </row>
    <row r="61" spans="1:16" ht="15" x14ac:dyDescent="0.35">
      <c r="A61" s="38" t="s">
        <v>64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50"/>
      <c r="N61" s="57">
        <f>'IV) Vaste kosten'!B66</f>
        <v>0</v>
      </c>
      <c r="O61" s="21"/>
      <c r="P61" s="21"/>
    </row>
    <row r="62" spans="1:16" ht="15" x14ac:dyDescent="0.35">
      <c r="A62" s="38" t="s">
        <v>65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50"/>
      <c r="N62" s="57">
        <f>'IV) Vaste kosten'!B67</f>
        <v>0</v>
      </c>
      <c r="O62" s="21"/>
      <c r="P62" s="21"/>
    </row>
    <row r="63" spans="1:16" ht="15" x14ac:dyDescent="0.35">
      <c r="A63" s="38" t="s">
        <v>66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50"/>
      <c r="N63" s="57">
        <f>'IV) Vaste kosten'!B68</f>
        <v>0</v>
      </c>
      <c r="O63" s="21"/>
      <c r="P63" s="21"/>
    </row>
    <row r="64" spans="1:16" ht="15" x14ac:dyDescent="0.35">
      <c r="A64" s="38" t="s">
        <v>67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50"/>
      <c r="N64" s="57">
        <f>'IV) Vaste kosten'!B70</f>
        <v>0</v>
      </c>
      <c r="O64" s="21"/>
      <c r="P64" s="21"/>
    </row>
    <row r="65" spans="1:16" ht="15" x14ac:dyDescent="0.35">
      <c r="A65" s="38" t="s">
        <v>63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50"/>
      <c r="N65" s="57">
        <f>'IV) Vaste kosten'!B71</f>
        <v>0</v>
      </c>
      <c r="O65" s="21"/>
      <c r="P65" s="21"/>
    </row>
    <row r="66" spans="1:16" x14ac:dyDescent="0.3">
      <c r="A66" s="46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50"/>
      <c r="N66" s="57"/>
    </row>
    <row r="67" spans="1:16" ht="15" x14ac:dyDescent="0.35">
      <c r="A67" s="45" t="s">
        <v>68</v>
      </c>
      <c r="B67" s="43">
        <f>SUM(B68:B70)</f>
        <v>0</v>
      </c>
      <c r="C67" s="43">
        <f t="shared" ref="C67:N67" si="12">SUM(C68:C70)</f>
        <v>0</v>
      </c>
      <c r="D67" s="43">
        <f t="shared" si="12"/>
        <v>0</v>
      </c>
      <c r="E67" s="43">
        <f t="shared" si="12"/>
        <v>0</v>
      </c>
      <c r="F67" s="43">
        <f t="shared" si="12"/>
        <v>0</v>
      </c>
      <c r="G67" s="43">
        <f t="shared" si="12"/>
        <v>0</v>
      </c>
      <c r="H67" s="43">
        <f t="shared" si="12"/>
        <v>0</v>
      </c>
      <c r="I67" s="43">
        <f t="shared" si="12"/>
        <v>0</v>
      </c>
      <c r="J67" s="43">
        <f t="shared" si="12"/>
        <v>0</v>
      </c>
      <c r="K67" s="43">
        <f t="shared" si="12"/>
        <v>0</v>
      </c>
      <c r="L67" s="43">
        <f t="shared" si="12"/>
        <v>0</v>
      </c>
      <c r="M67" s="52">
        <f t="shared" si="12"/>
        <v>0</v>
      </c>
      <c r="N67" s="61">
        <f t="shared" si="12"/>
        <v>0</v>
      </c>
      <c r="O67" s="21"/>
      <c r="P67" s="21"/>
    </row>
    <row r="68" spans="1:16" ht="15" x14ac:dyDescent="0.35">
      <c r="A68" s="38" t="s">
        <v>119</v>
      </c>
      <c r="B68" s="39">
        <f>N68/12</f>
        <v>0</v>
      </c>
      <c r="C68" s="39">
        <f>O68/12</f>
        <v>0</v>
      </c>
      <c r="D68" s="39">
        <f>P68/12</f>
        <v>0</v>
      </c>
      <c r="E68" s="39">
        <f>Q68/12</f>
        <v>0</v>
      </c>
      <c r="F68" s="39">
        <f>R68/12</f>
        <v>0</v>
      </c>
      <c r="G68" s="39">
        <f t="shared" ref="G68:M68" si="13">S68/12</f>
        <v>0</v>
      </c>
      <c r="H68" s="39">
        <f t="shared" si="13"/>
        <v>0</v>
      </c>
      <c r="I68" s="39">
        <f t="shared" si="13"/>
        <v>0</v>
      </c>
      <c r="J68" s="39">
        <f t="shared" si="13"/>
        <v>0</v>
      </c>
      <c r="K68" s="39">
        <f t="shared" si="13"/>
        <v>0</v>
      </c>
      <c r="L68" s="39">
        <f t="shared" si="13"/>
        <v>0</v>
      </c>
      <c r="M68" s="50">
        <f t="shared" si="13"/>
        <v>0</v>
      </c>
      <c r="N68" s="57">
        <f>'IV) Vaste kosten'!B74</f>
        <v>0</v>
      </c>
      <c r="O68" s="21"/>
      <c r="P68" s="21"/>
    </row>
    <row r="69" spans="1:16" ht="15" x14ac:dyDescent="0.35">
      <c r="A69" s="38" t="s">
        <v>69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50"/>
      <c r="N69" s="57">
        <f>'IV) Vaste kosten'!B75</f>
        <v>0</v>
      </c>
      <c r="O69" s="21"/>
      <c r="P69" s="21"/>
    </row>
    <row r="70" spans="1:16" ht="15" x14ac:dyDescent="0.35">
      <c r="A70" s="38" t="s">
        <v>63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50"/>
      <c r="N70" s="57">
        <f>'IV) Vaste kosten'!B76</f>
        <v>0</v>
      </c>
      <c r="O70" s="21"/>
      <c r="P70" s="21"/>
    </row>
    <row r="71" spans="1:16" ht="15" x14ac:dyDescent="0.3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50"/>
      <c r="N71" s="57"/>
      <c r="O71" s="21"/>
      <c r="P71" s="21"/>
    </row>
    <row r="72" spans="1:16" ht="15" x14ac:dyDescent="0.35">
      <c r="A72" s="45" t="s">
        <v>125</v>
      </c>
      <c r="B72" s="43">
        <f>SUM(B73:B80)</f>
        <v>0</v>
      </c>
      <c r="C72" s="43">
        <f t="shared" ref="C72:M72" si="14">SUM(C73:C80)</f>
        <v>0</v>
      </c>
      <c r="D72" s="43">
        <f t="shared" si="14"/>
        <v>0</v>
      </c>
      <c r="E72" s="43">
        <f t="shared" si="14"/>
        <v>0</v>
      </c>
      <c r="F72" s="43">
        <f t="shared" si="14"/>
        <v>0</v>
      </c>
      <c r="G72" s="43">
        <f t="shared" si="14"/>
        <v>0</v>
      </c>
      <c r="H72" s="43">
        <f t="shared" si="14"/>
        <v>0</v>
      </c>
      <c r="I72" s="43">
        <f t="shared" si="14"/>
        <v>0</v>
      </c>
      <c r="J72" s="43">
        <f t="shared" si="14"/>
        <v>0</v>
      </c>
      <c r="K72" s="43">
        <f t="shared" si="14"/>
        <v>0</v>
      </c>
      <c r="L72" s="43">
        <f t="shared" si="14"/>
        <v>0</v>
      </c>
      <c r="M72" s="43">
        <f t="shared" si="14"/>
        <v>0</v>
      </c>
      <c r="N72" s="43">
        <f>SUM(N73:N80)</f>
        <v>0</v>
      </c>
      <c r="O72" s="21"/>
      <c r="P72" s="21"/>
    </row>
    <row r="73" spans="1:16" s="21" customFormat="1" x14ac:dyDescent="0.35">
      <c r="A73" s="38" t="s">
        <v>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50"/>
      <c r="N73" s="57">
        <f>'I) Investeringen'!C5*1.21</f>
        <v>0</v>
      </c>
    </row>
    <row r="74" spans="1:16" s="21" customFormat="1" x14ac:dyDescent="0.35">
      <c r="A74" s="38" t="s">
        <v>9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50"/>
      <c r="N74" s="57">
        <f>'I) Investeringen'!C6*1.21</f>
        <v>0</v>
      </c>
    </row>
    <row r="75" spans="1:16" s="21" customFormat="1" x14ac:dyDescent="0.35">
      <c r="A75" s="38" t="s">
        <v>10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50"/>
      <c r="N75" s="57">
        <f>'I) Investeringen'!C7*1.21</f>
        <v>0</v>
      </c>
    </row>
    <row r="76" spans="1:16" s="21" customFormat="1" x14ac:dyDescent="0.35">
      <c r="A76" s="38" t="s">
        <v>11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50"/>
      <c r="N76" s="57">
        <f>'I) Investeringen'!C8*1.21</f>
        <v>0</v>
      </c>
    </row>
    <row r="77" spans="1:16" s="21" customFormat="1" x14ac:dyDescent="0.35">
      <c r="A77" s="38" t="s">
        <v>12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50"/>
      <c r="N77" s="57">
        <f>'I) Investeringen'!C9*1.21</f>
        <v>0</v>
      </c>
    </row>
    <row r="78" spans="1:16" s="21" customFormat="1" x14ac:dyDescent="0.35">
      <c r="A78" s="38" t="s">
        <v>13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50"/>
      <c r="N78" s="57">
        <f>'I) Investeringen'!C10*1.21</f>
        <v>0</v>
      </c>
    </row>
    <row r="79" spans="1:16" s="21" customFormat="1" x14ac:dyDescent="0.35">
      <c r="A79" s="38" t="s">
        <v>14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50"/>
      <c r="N79" s="57">
        <f>'I) Investeringen'!C11*1.21</f>
        <v>0</v>
      </c>
    </row>
    <row r="80" spans="1:16" s="21" customFormat="1" x14ac:dyDescent="0.35">
      <c r="A80" s="38" t="s">
        <v>15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50"/>
      <c r="N80" s="57">
        <f>'I) Investeringen'!C12*1.21</f>
        <v>0</v>
      </c>
    </row>
    <row r="81" spans="1:16" s="21" customFormat="1" x14ac:dyDescent="0.35">
      <c r="A81" s="38" t="str">
        <f>'I) Investeringen'!A13</f>
        <v>Eigen inbreng in natura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50"/>
      <c r="N81" s="57"/>
    </row>
    <row r="82" spans="1:16" s="21" customFormat="1" x14ac:dyDescent="0.35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50"/>
      <c r="N82" s="57"/>
    </row>
    <row r="83" spans="1:16" s="21" customFormat="1" x14ac:dyDescent="0.35">
      <c r="A83" s="45" t="s">
        <v>237</v>
      </c>
      <c r="B83" s="43">
        <f>B84</f>
        <v>0</v>
      </c>
      <c r="C83" s="43">
        <f t="shared" ref="C83:N83" si="15">C84</f>
        <v>0</v>
      </c>
      <c r="D83" s="43">
        <f t="shared" si="15"/>
        <v>0</v>
      </c>
      <c r="E83" s="43">
        <f t="shared" si="15"/>
        <v>0</v>
      </c>
      <c r="F83" s="43">
        <f t="shared" si="15"/>
        <v>0</v>
      </c>
      <c r="G83" s="43">
        <f t="shared" si="15"/>
        <v>0</v>
      </c>
      <c r="H83" s="43">
        <f t="shared" si="15"/>
        <v>0</v>
      </c>
      <c r="I83" s="43">
        <f t="shared" si="15"/>
        <v>0</v>
      </c>
      <c r="J83" s="43">
        <f t="shared" si="15"/>
        <v>0</v>
      </c>
      <c r="K83" s="43">
        <f t="shared" si="15"/>
        <v>0</v>
      </c>
      <c r="L83" s="43">
        <f t="shared" si="15"/>
        <v>0</v>
      </c>
      <c r="M83" s="43">
        <f t="shared" si="15"/>
        <v>0</v>
      </c>
      <c r="N83" s="43">
        <f t="shared" si="15"/>
        <v>0</v>
      </c>
    </row>
    <row r="84" spans="1:16" s="21" customFormat="1" x14ac:dyDescent="0.35">
      <c r="A84" s="38" t="s">
        <v>296</v>
      </c>
      <c r="B84" s="39">
        <f>N84</f>
        <v>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50"/>
      <c r="N84" s="309">
        <f>'I) Investeringen'!B49</f>
        <v>0</v>
      </c>
    </row>
    <row r="85" spans="1:16" s="21" customFormat="1" x14ac:dyDescent="0.35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50"/>
      <c r="N85" s="57"/>
    </row>
    <row r="86" spans="1:16" ht="15" x14ac:dyDescent="0.35">
      <c r="A86" s="45" t="s">
        <v>224</v>
      </c>
      <c r="B86" s="43">
        <f>$N$89/12</f>
        <v>0</v>
      </c>
      <c r="C86" s="43">
        <f t="shared" ref="C86:M86" si="16">$N$89/12</f>
        <v>0</v>
      </c>
      <c r="D86" s="43">
        <f t="shared" si="16"/>
        <v>0</v>
      </c>
      <c r="E86" s="43">
        <f t="shared" si="16"/>
        <v>0</v>
      </c>
      <c r="F86" s="43">
        <f t="shared" si="16"/>
        <v>0</v>
      </c>
      <c r="G86" s="43">
        <f t="shared" si="16"/>
        <v>0</v>
      </c>
      <c r="H86" s="43">
        <f t="shared" si="16"/>
        <v>0</v>
      </c>
      <c r="I86" s="43">
        <f t="shared" si="16"/>
        <v>0</v>
      </c>
      <c r="J86" s="43">
        <f t="shared" si="16"/>
        <v>0</v>
      </c>
      <c r="K86" s="43">
        <f t="shared" si="16"/>
        <v>0</v>
      </c>
      <c r="L86" s="43">
        <f t="shared" si="16"/>
        <v>0</v>
      </c>
      <c r="M86" s="52">
        <f t="shared" si="16"/>
        <v>0</v>
      </c>
      <c r="N86" s="57">
        <f>'VI) Resultatenrekening'!B33</f>
        <v>0</v>
      </c>
    </row>
    <row r="87" spans="1:16" ht="15" x14ac:dyDescent="0.35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50"/>
      <c r="N87" s="57">
        <f>'I) Investeringen'!C13*1.21</f>
        <v>0</v>
      </c>
    </row>
    <row r="88" spans="1:16" ht="15" x14ac:dyDescent="0.35">
      <c r="A88" s="45" t="s">
        <v>200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52"/>
      <c r="N88" s="57">
        <f>'IX) Boordtabel'!E41</f>
        <v>9000</v>
      </c>
      <c r="O88" s="21"/>
      <c r="P88" s="21"/>
    </row>
    <row r="89" spans="1:16" ht="15" x14ac:dyDescent="0.3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50"/>
      <c r="N89" s="60"/>
      <c r="O89" s="21"/>
      <c r="P89" s="21"/>
    </row>
    <row r="90" spans="1:16" ht="15" x14ac:dyDescent="0.3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50"/>
      <c r="N90" s="60"/>
      <c r="O90" s="21"/>
      <c r="P90" s="21"/>
    </row>
    <row r="91" spans="1:16" ht="15" x14ac:dyDescent="0.35">
      <c r="A91" s="47" t="s">
        <v>163</v>
      </c>
      <c r="B91" s="48">
        <f t="shared" ref="B91:M91" si="17">B4-B7</f>
        <v>0</v>
      </c>
      <c r="C91" s="48">
        <f t="shared" si="17"/>
        <v>0</v>
      </c>
      <c r="D91" s="48">
        <f t="shared" si="17"/>
        <v>0</v>
      </c>
      <c r="E91" s="48">
        <f t="shared" si="17"/>
        <v>0</v>
      </c>
      <c r="F91" s="48">
        <f t="shared" si="17"/>
        <v>0</v>
      </c>
      <c r="G91" s="48">
        <f t="shared" si="17"/>
        <v>0</v>
      </c>
      <c r="H91" s="48">
        <f t="shared" si="17"/>
        <v>0</v>
      </c>
      <c r="I91" s="48">
        <f t="shared" si="17"/>
        <v>0</v>
      </c>
      <c r="J91" s="48">
        <f t="shared" si="17"/>
        <v>0</v>
      </c>
      <c r="K91" s="48">
        <f t="shared" si="17"/>
        <v>0</v>
      </c>
      <c r="L91" s="48">
        <f t="shared" si="17"/>
        <v>0</v>
      </c>
      <c r="M91" s="53">
        <f t="shared" si="17"/>
        <v>0</v>
      </c>
      <c r="N91" s="63"/>
    </row>
    <row r="92" spans="1:16" ht="15" x14ac:dyDescent="0.3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50"/>
      <c r="N92" s="62"/>
      <c r="O92" s="21"/>
      <c r="P92" s="21"/>
    </row>
    <row r="93" spans="1:16" ht="15" x14ac:dyDescent="0.3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50"/>
      <c r="N93" s="62"/>
      <c r="O93" s="21"/>
      <c r="P93" s="21"/>
    </row>
    <row r="94" spans="1:16" ht="15.6" thickBot="1" x14ac:dyDescent="0.4">
      <c r="A94" s="32" t="s">
        <v>192</v>
      </c>
      <c r="B94" s="33">
        <f t="shared" ref="B94:M94" si="18">B91+B2</f>
        <v>0</v>
      </c>
      <c r="C94" s="33">
        <f t="shared" si="18"/>
        <v>0</v>
      </c>
      <c r="D94" s="33">
        <f t="shared" si="18"/>
        <v>0</v>
      </c>
      <c r="E94" s="33">
        <f t="shared" si="18"/>
        <v>0</v>
      </c>
      <c r="F94" s="33">
        <f t="shared" si="18"/>
        <v>0</v>
      </c>
      <c r="G94" s="33">
        <f t="shared" si="18"/>
        <v>0</v>
      </c>
      <c r="H94" s="33">
        <f t="shared" si="18"/>
        <v>0</v>
      </c>
      <c r="I94" s="33">
        <f t="shared" si="18"/>
        <v>0</v>
      </c>
      <c r="J94" s="33">
        <f t="shared" si="18"/>
        <v>0</v>
      </c>
      <c r="K94" s="33">
        <f t="shared" si="18"/>
        <v>0</v>
      </c>
      <c r="L94" s="33">
        <f t="shared" si="18"/>
        <v>0</v>
      </c>
      <c r="M94" s="54">
        <f t="shared" si="18"/>
        <v>0</v>
      </c>
      <c r="N94" s="64"/>
      <c r="O94" s="21"/>
      <c r="P94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9</vt:i4>
      </vt:variant>
    </vt:vector>
  </HeadingPairs>
  <TitlesOfParts>
    <vt:vector size="20" baseType="lpstr">
      <vt:lpstr>I) Investeringen</vt:lpstr>
      <vt:lpstr>II) Financiering</vt:lpstr>
      <vt:lpstr>III) Omzet en variabele kosten</vt:lpstr>
      <vt:lpstr>IV) Vaste kosten</vt:lpstr>
      <vt:lpstr>V) Verworpen uitgaven</vt:lpstr>
      <vt:lpstr>VI) Resultatenrekening</vt:lpstr>
      <vt:lpstr>VII) Doodpuntomzet</vt:lpstr>
      <vt:lpstr>IX) Boordtabel</vt:lpstr>
      <vt:lpstr>X) Thesaurietabel</vt:lpstr>
      <vt:lpstr>Balans</vt:lpstr>
      <vt:lpstr>Belastingen privé</vt:lpstr>
      <vt:lpstr>'Belastingen privé'!Afdrukbereik</vt:lpstr>
      <vt:lpstr>'I) Investeringen'!Afdrukbereik</vt:lpstr>
      <vt:lpstr>'II) Financiering'!Afdrukbereik</vt:lpstr>
      <vt:lpstr>'III) Omzet en variabele kosten'!Afdrukbereik</vt:lpstr>
      <vt:lpstr>'IV) Vaste kosten'!Afdrukbereik</vt:lpstr>
      <vt:lpstr>'V) Verworpen uitgaven'!Afdrukbereik</vt:lpstr>
      <vt:lpstr>'VI) Resultatenrekening'!Afdrukbereik</vt:lpstr>
      <vt:lpstr>'VII) Doodpuntomzet'!Afdrukbereik</vt:lpstr>
      <vt:lpstr>'IV) Vaste kosten'!Afdruktitels</vt:lpstr>
    </vt:vector>
  </TitlesOfParts>
  <Company>Vinny27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ben.brouckaert@starterslabo.be</dc:creator>
  <cp:lastModifiedBy>Les</cp:lastModifiedBy>
  <cp:lastPrinted>2021-05-18T06:54:33Z</cp:lastPrinted>
  <dcterms:created xsi:type="dcterms:W3CDTF">2015-03-05T09:21:58Z</dcterms:created>
  <dcterms:modified xsi:type="dcterms:W3CDTF">2021-07-20T12:24:00Z</dcterms:modified>
</cp:coreProperties>
</file>